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480" windowHeight="10920" firstSheet="3" activeTab="3"/>
  </bookViews>
  <sheets>
    <sheet name="на 01.01.2017" sheetId="1" r:id="rId1"/>
    <sheet name="на 01.04." sheetId="2" r:id="rId2"/>
    <sheet name="на 01.05. - 2017" sheetId="3" r:id="rId3"/>
    <sheet name="Лист1" sheetId="4" r:id="rId4"/>
  </sheets>
  <definedNames>
    <definedName name="_xlnm._FilterDatabase" localSheetId="0" hidden="1">'на 01.01.2017'!$A$9:$N$133</definedName>
    <definedName name="_xlnm._FilterDatabase" localSheetId="1" hidden="1">'на 01.04.'!$A$9:$O$130</definedName>
    <definedName name="_xlnm._FilterDatabase" localSheetId="2" hidden="1">'на 01.05. - 2017'!$A$9:$O$9</definedName>
  </definedNames>
  <calcPr fullCalcOnLoad="1"/>
</workbook>
</file>

<file path=xl/sharedStrings.xml><?xml version="1.0" encoding="utf-8"?>
<sst xmlns="http://schemas.openxmlformats.org/spreadsheetml/2006/main" count="3016" uniqueCount="771">
  <si>
    <t>1.4.1.40.2. Расходы бюджета МО Сертолово, связанные с осуществлением отдельных государственных полномочий Ленинградской области в сфере административных правоотношений, за счет субвенций из областного бюджета</t>
  </si>
  <si>
    <t>раздел 6 п.6.1-6.3</t>
  </si>
  <si>
    <t>раздел 4 в целом</t>
  </si>
  <si>
    <t>раздел 1 п.1.1-1.4</t>
  </si>
  <si>
    <t>раздел 1 п.1.5</t>
  </si>
  <si>
    <t>раздел 7 п.7.1</t>
  </si>
  <si>
    <r>
      <t xml:space="preserve">Финансовый орган   </t>
    </r>
    <r>
      <rPr>
        <u val="single"/>
        <sz val="11"/>
        <rFont val="Times New Roman"/>
        <family val="1"/>
      </rPr>
      <t>Комитет финансов и экономики администрации муниципального образования Сертолово Ленинградской области</t>
    </r>
  </si>
  <si>
    <t>*</t>
  </si>
  <si>
    <t>1.1.1.3.Ежегодный членский взнос членов ассоциации "Совет муниципальных образований Ленинградской области"</t>
  </si>
  <si>
    <t>раздел 5 в целом  раздел 6 п.6.4</t>
  </si>
  <si>
    <t>раздел 3 п.3.1</t>
  </si>
  <si>
    <t>Решение Совета депутатов от 24.03.2009 № 21 "Об утверждении Положения "Об организации освещения улиц и установки указателей с названиями улиц и номерами домов на территории МО Сертолово"</t>
  </si>
  <si>
    <t>п.2 п.п.2.1 п.п.2.5      п.4 п.п.4.6</t>
  </si>
  <si>
    <t>Постановление администрации МО Сертолово от 12.03.2010 № 74 "Об утверждении Положения о порядке расходования средств резервного фонда администрации МО Сертолово" в ред.от 05.02.2014 № 36</t>
  </si>
  <si>
    <t>п.2, п.3</t>
  </si>
  <si>
    <t>Постановление администрации МО Сертолово от 30.09.2011г. № 255 "О создании народной дружины в МО Сертолово"</t>
  </si>
  <si>
    <t>раздел 1, п.1.6</t>
  </si>
  <si>
    <t>с 01.01.2014 по 31.12.2016</t>
  </si>
  <si>
    <t>раздел 1, п.1.1</t>
  </si>
  <si>
    <t>раздел 2, п.2.5</t>
  </si>
  <si>
    <t>Постановление администрации МО Сертолово от 01.11.2016 № 506 "Об утверждении МП "Развитие инженерной и транспортной инфраструктуры на территории  МО Сертолово" на 2017-2021 годы</t>
  </si>
  <si>
    <t>Постановление администрации МО Сертолово от 15.11.2013 № 499 Об утверждении МП "Проектирование, реконструкция и строительство наружных инженерных сетей и сооружений в МО Сертолово на 2014-2016 годы", постановление администрации от 01.11.2016 № 506 "Об утверждении МП "Развитие инженерной и транспортной инфраструктуры на территории  МО Сертолово" на 2017-2021 годы"</t>
  </si>
  <si>
    <t>1.1.4.2. Строительство КНС и напорных канализационных коллекторов от мкр. Черная Речка до ГКНС в г. Сертолово</t>
  </si>
  <si>
    <t>1.1.4.3. Расходы на техническое обслуживание, текущий ремонт газораспределительной сети в мкр. Чёрная Речка города Сертолово</t>
  </si>
  <si>
    <t>1.1.21.3. Проектирование, реконструкция, модернизация и строительство участков сети уличного освещения города Сертолово</t>
  </si>
  <si>
    <t>Постановления администрации МО Сертолово от 15.11.2013 № 499 "Об утверждении МП "Проектирование, реконструкция и строительство наружных инженерных сетей и сооружений в МО Сертолово на 2014-2016 годы"; постановление администрации от 01.11.2016 № 506 "Об утверждении МП Сертолово "Развитие инженерной и транспортной инфраструктуры  на территории МО Сертолово» на 2017-2021 годы"</t>
  </si>
  <si>
    <t>24.02.2011; "не определен"</t>
  </si>
  <si>
    <t>27.04.2012; "не определен"</t>
  </si>
  <si>
    <t>16.03.2009;  "не определен"</t>
  </si>
  <si>
    <t>18.05.2009; "не определен"</t>
  </si>
  <si>
    <t>12.03.2010; "не определен"</t>
  </si>
  <si>
    <t>19.04.2011; "не определен"</t>
  </si>
  <si>
    <t>29.03.2014; "не определен"</t>
  </si>
  <si>
    <t>14.08.2014; "не определен"</t>
  </si>
  <si>
    <t>статья 5 абзац 4</t>
  </si>
  <si>
    <t>29.06.2011;  "не установлен"</t>
  </si>
  <si>
    <t>24.02.2011; "не установлен"</t>
  </si>
  <si>
    <t>Постановление администрации МО Сертолово от 05.08.2009 № 229 «Об утверждении Положения об организации и ведении гражданской обороны в муниципальном образовании»</t>
  </si>
  <si>
    <t xml:space="preserve"> Решение совета депутатов МО Сертолово от 12.08.2014 № 37 "Об утверждении Положения о порядке управления и распоряжения имуществом МО Сертолово"</t>
  </si>
  <si>
    <t>п.24 п.п 3</t>
  </si>
  <si>
    <t>п.1</t>
  </si>
  <si>
    <t>ст. 4</t>
  </si>
  <si>
    <t>ст. 8</t>
  </si>
  <si>
    <t>ст.3</t>
  </si>
  <si>
    <t>Постановление администрации МО Сертолово от 16.03.2009 № 70 "Об автономном учреждении "Редакция газеты "Петербургский рубеж"</t>
  </si>
  <si>
    <t>1.1.22. утверждение генеральных планов городского поселения, правил землепользования и застройки, утверждение подготовленной на основе генеральных планов городского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поселения, утверждение местных нормативов градостроительного проектирования городского поселений, резервирование земель и изъятие земельных участков в границах городского поселения для муниципальных нужд, осуществление муниципального земельного контроля в границах городского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</si>
  <si>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1.1.25. организация и осуществление мероприятий по территориальной обороне и гражданской обороне, защите населения и территории городского поселения от чрезвычайных ситуаций природного и техногенного характера</t>
  </si>
  <si>
    <t>Распоряжение Правительства Ленинградской области от 12.05.2016 г. № 215-р "О предоставлении в 2016 году бюджетам муниципальных образований Ленинградской области дотаций на поддержку мер по обеспечению сбалансированности бюджетов муниципальных образований Лениградской области"</t>
  </si>
  <si>
    <t>1.1.1.6. Выплата пенсии за выслугу лет лицам, замещавшим должности муниципальной службы, и доплаты к пенсии лицам, замещавшим муниципальные должности</t>
  </si>
  <si>
    <t>1.1.1.7. Ежемесячная денежная компенсация лицам, удостоенным звания "Почетный житель города Сертолово"</t>
  </si>
  <si>
    <t>1.1.1.11. Реализация непрограммных направлений расходов МО Сертолово</t>
  </si>
  <si>
    <t>1.1.1.12. Обеспечение функционирования официального сайта администрации МО Сертолово</t>
  </si>
  <si>
    <t>Постановление Правительства РФ от 29.04.2006 № 258 "О субвенциях на осуществление полномочий по первичному воинскому учету на территориях, где отсутствуют военные комиссариаты"</t>
  </si>
  <si>
    <t>плановый метод, метод индексации, нормативный метод</t>
  </si>
  <si>
    <t>ст.14 в целом</t>
  </si>
  <si>
    <t>1</t>
  </si>
  <si>
    <t>17</t>
  </si>
  <si>
    <t>Федеральный закон от 06.10.2003 № 131-ФЗ "Об общих принципах организации местного самоуправления в Российской Федерации; Постановление Правительства Ленинградской области от 24.03.14 № 72 "Об утверждении Порядка предоставления и расходования субсидий бюджетам муниципальных образований Ленинградской области за счет средств дорожного фонда Ленинградской области"</t>
  </si>
  <si>
    <t>3</t>
  </si>
  <si>
    <t>16</t>
  </si>
  <si>
    <t>6</t>
  </si>
  <si>
    <t>21</t>
  </si>
  <si>
    <t>18</t>
  </si>
  <si>
    <t>2</t>
  </si>
  <si>
    <t>5</t>
  </si>
  <si>
    <t>Федеральный закон от 06.10.2003 № 131-ФЗ "Об общих принципах организации местного самоуправления в Российской Федерации; Постановление Правительства РФ от 29.04.2006 № 258 "О субвенциях на осуществление полномочий по первичному воинскому учету на территориях, где отсутствуют военные комиссариаты"</t>
  </si>
  <si>
    <t>19</t>
  </si>
  <si>
    <t xml:space="preserve">плановый период
</t>
  </si>
  <si>
    <t>Группа полномочий</t>
  </si>
  <si>
    <t>раздел/подраздел</t>
  </si>
  <si>
    <t>0111     0113           1001     1003</t>
  </si>
  <si>
    <t>0309 0314</t>
  </si>
  <si>
    <t>1.1.1.4.1. Строительство двухтрубной системы горячего водоснабжения</t>
  </si>
  <si>
    <t>1.1.1.4.2. Строительство КНС и напорных канализационных коллекторов от мкр. Черная Речка до ГКНС в г. Сертолово</t>
  </si>
  <si>
    <t>1.1.1.4.3. Расходы на техническое обслуживание, текущий ремонт газораспределительной сети в мкр. Чёрная Речка города Сертолово</t>
  </si>
  <si>
    <t>1.1.1.17.2. Строительство здания физкультурно-оздоровительного комплекса с универсальным игровым залом в районе д.6 корп.2 по ул. Центральная</t>
  </si>
  <si>
    <t>1.1.1.17.3. Устройство открытого плоскостного сооружения-спортивной площадки в районе д.6 по ул. Заречная (областной бюджет)</t>
  </si>
  <si>
    <t>1.1.1.17.5. Реализация непрограммных направлений расходов МО Сертолово</t>
  </si>
  <si>
    <t>1.1.1.17.6. Приобретение и установка спортивного комплекса на ул. Центральная г. Сертолово</t>
  </si>
  <si>
    <t>пп.14.п1. ст.14</t>
  </si>
  <si>
    <t>1.1.1.18. создание условий для массового отдыха жителей городского поселения и организация обустройства мест массового отдыха населения, включая обеспечение свободного доступа граждан к водным объектам общего пользования и их береговым полосам</t>
  </si>
  <si>
    <t>1.1.1.18.1. Подготовка к праздничным мероприятиям на территории города Сертолово</t>
  </si>
  <si>
    <t>пп.15.п1. ст.14</t>
  </si>
  <si>
    <t>1.1.1.21. утверждение правил благоустройства территории городского поселения,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городского 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населенных пунктов городского поселения</t>
  </si>
  <si>
    <t>1.1.1.21.1. Расходы на оплату электроэнергии для уличного освещения</t>
  </si>
  <si>
    <t>1.1.1.21.2. Содержание и текущий ремонт сетей уличного освещения города Сертолово</t>
  </si>
  <si>
    <t>1.1.1.21.3. Проектирование, реконструкция, модернизация и строительство участков сети уличного освещения города Сертолово</t>
  </si>
  <si>
    <t>1.1.1.21.4. Организация озеления территории города Сертолово</t>
  </si>
  <si>
    <t xml:space="preserve">1.1.1.21.5. Устройство и содержание детских и спортивных площадок на территории города Сертолово </t>
  </si>
  <si>
    <t>1.1.1.21.6. Организация санитарного содержания территории города Сертолово</t>
  </si>
  <si>
    <t>1.1.1.21.7. Устройство декоративного ограждения вокруг газонов и детских площадок</t>
  </si>
  <si>
    <t>1.1.1.21.8. Устройство и содержание малых архитектурных форм и других элементов благоустройства</t>
  </si>
  <si>
    <t>1.5.2.1.2. Иные межбюджетные трансферты бюджету МО "Всеволожский муниципальный район" Ленинградской области на реализацию переданных полномочий по признанию жилого помещения пригодным (непригодным) для проживания, многоквартирного дома аварийным и подлежащим сносу или реконструкции, признание частных жилых домов пригодными (непригодными) для проживания граждан на территории МО Сертолово</t>
  </si>
  <si>
    <t>4803</t>
  </si>
  <si>
    <t>4804</t>
  </si>
  <si>
    <t>1.5.2.1.3.Иные межбюджетные трансферты бюджету МО "Всеволожский муниципальный район" Ленинградской области на реализацию переданной части полномочий по осуществлению внешнего муниципального финансового контроля</t>
  </si>
  <si>
    <t>4501</t>
  </si>
  <si>
    <t>4500</t>
  </si>
  <si>
    <t>Федеральный закон от 06.10.2003 № 131-ФЗ "Об общих принципах организации местного самоуправления в Российской Федерации</t>
  </si>
  <si>
    <t>1.1.1.1 составление и рассмотрение проекта бюджета городского поселения, утверждение и исполнение бюджета городского поселения, осуществление контроля за его исполнением, составление и утверждение отчета об исполнении бюджета городского поселения</t>
  </si>
  <si>
    <t>Правовое основание финансового обеспечения расходного полномочия муниципального образования</t>
  </si>
  <si>
    <t>Федеральные законы</t>
  </si>
  <si>
    <t>плановый метод</t>
  </si>
  <si>
    <t>метод индексации</t>
  </si>
  <si>
    <t>нормативный метод, метод индексации</t>
  </si>
  <si>
    <t>1.4.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органами местного самоуправления городского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</si>
  <si>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1.4.1. за счет субвенций, предоставленных из федерального бюджета или бюджета субъекта Российской Федерации, всего</t>
  </si>
  <si>
    <t>1.4.1.3. на осуществление воинского учета на территориях, на которых отсутствуют структурные подразделения военных комиссариатов</t>
  </si>
  <si>
    <t>4504</t>
  </si>
  <si>
    <t>раздел 2 п.2.1-2.7, 2.10-2.12</t>
  </si>
  <si>
    <t>раздел 1 п.1.1 п.1.2</t>
  </si>
  <si>
    <t>раздел 2 п.2.2</t>
  </si>
  <si>
    <t>раздел 2 п.2.1</t>
  </si>
  <si>
    <t>Решение совета депутатов МО Сертолово от 19.04.2011 № 22 "Об утверждении Положения "Об организации газоснабжения населения МО Сертолово"</t>
  </si>
  <si>
    <t>статья 6</t>
  </si>
  <si>
    <t>раздел 1 п.2 п.3</t>
  </si>
  <si>
    <t>раздел 1 п.4</t>
  </si>
  <si>
    <t>(должность руководителя финансового органа)</t>
  </si>
  <si>
    <t>Заместитель главы администрации по финансам и экономике - председатель комитета финансов и экономики</t>
  </si>
  <si>
    <t>Решение совета депутатов от 19.04.2011 № 21 "О порядке назначения и выплаты пенсии за выслугу лет лицам, замещавшим должности муниципальной службы, и доплаты к пенсиям лицам, замещавшим муниципальные должности МО Сертолово"в ред.27.09.11 №42, 23.04.13 №20, 24.11.2015 № 46</t>
  </si>
  <si>
    <t xml:space="preserve">Постановления администрации МО Сертолово от 15.11.2013 № 502 "Об утверждении МП "Благоустроенный город Сертолово на 2014-2016 годы" </t>
  </si>
  <si>
    <t xml:space="preserve">Постановление администрации МО Сертолово от 15.11.2013 № 503 "Об утверждении МП "Строительство, реконструкция и капитальный ремонт муниципального жилищного фонда и нежилого недвижимого имущества МО Сертолово на 2014-2017 годы" </t>
  </si>
  <si>
    <t>Постановления администрации МО Сертолово от 15.11.2013 № 499 "Об утверждении МП "Проектирование, реконструкция и строительство наружных инженерных сетей и сооружений в МО Сертолово на 2014-2016 годы"</t>
  </si>
  <si>
    <t>1.1.30. организация и осуществление мероприятий по работе с детьми и молодежью в городском поселении</t>
  </si>
  <si>
    <t>1.1.38. осуществление мер по противодействию коррупции в границах городского поселения</t>
  </si>
  <si>
    <t>1.1.33. оказание поддержки гражданам и их объединениям, участвующим в охране общественного порядка, создание условий для деятельности народных дружин</t>
  </si>
  <si>
    <t>01</t>
  </si>
  <si>
    <t>13</t>
  </si>
  <si>
    <t>4039</t>
  </si>
  <si>
    <t>4004</t>
  </si>
  <si>
    <t>05</t>
  </si>
  <si>
    <t>02</t>
  </si>
  <si>
    <t>4005</t>
  </si>
  <si>
    <t>09</t>
  </si>
  <si>
    <t>4006</t>
  </si>
  <si>
    <t>4007</t>
  </si>
  <si>
    <t>03</t>
  </si>
  <si>
    <t>4009</t>
  </si>
  <si>
    <t>4011</t>
  </si>
  <si>
    <t>08</t>
  </si>
  <si>
    <t>4015</t>
  </si>
  <si>
    <t>11</t>
  </si>
  <si>
    <t>4018</t>
  </si>
  <si>
    <t>4019</t>
  </si>
  <si>
    <t>4022</t>
  </si>
  <si>
    <t>12</t>
  </si>
  <si>
    <t>4023</t>
  </si>
  <si>
    <t>4026</t>
  </si>
  <si>
    <t>4030</t>
  </si>
  <si>
    <t>07</t>
  </si>
  <si>
    <t>4031</t>
  </si>
  <si>
    <t>4034</t>
  </si>
  <si>
    <r>
      <t xml:space="preserve">отчетный  </t>
    </r>
    <r>
      <rPr>
        <b/>
        <sz val="9"/>
        <rFont val="Times New Roman"/>
        <family val="1"/>
      </rPr>
      <t>2015</t>
    </r>
    <r>
      <rPr>
        <sz val="9"/>
        <rFont val="Times New Roman"/>
        <family val="1"/>
      </rPr>
      <t xml:space="preserve"> год</t>
    </r>
  </si>
  <si>
    <r>
      <t xml:space="preserve">текущий  </t>
    </r>
    <r>
      <rPr>
        <b/>
        <sz val="9"/>
        <rFont val="Times New Roman"/>
        <family val="1"/>
      </rPr>
      <t xml:space="preserve">2016 </t>
    </r>
    <r>
      <rPr>
        <sz val="9"/>
        <rFont val="Times New Roman"/>
        <family val="1"/>
      </rPr>
      <t>год</t>
    </r>
  </si>
  <si>
    <r>
      <t xml:space="preserve">очередной  </t>
    </r>
    <r>
      <rPr>
        <b/>
        <sz val="9"/>
        <rFont val="Times New Roman"/>
        <family val="1"/>
      </rPr>
      <t>2017</t>
    </r>
    <r>
      <rPr>
        <sz val="9"/>
        <rFont val="Times New Roman"/>
        <family val="1"/>
      </rPr>
      <t xml:space="preserve"> год</t>
    </r>
  </si>
  <si>
    <r>
      <t xml:space="preserve"> </t>
    </r>
    <r>
      <rPr>
        <b/>
        <sz val="9"/>
        <rFont val="Times New Roman"/>
        <family val="1"/>
      </rPr>
      <t>2018</t>
    </r>
    <r>
      <rPr>
        <sz val="9"/>
        <rFont val="Times New Roman"/>
        <family val="1"/>
      </rPr>
      <t xml:space="preserve"> год </t>
    </r>
  </si>
  <si>
    <r>
      <t xml:space="preserve"> </t>
    </r>
    <r>
      <rPr>
        <b/>
        <sz val="9"/>
        <rFont val="Times New Roman"/>
        <family val="1"/>
      </rPr>
      <t xml:space="preserve">2019 </t>
    </r>
    <r>
      <rPr>
        <sz val="9"/>
        <rFont val="Times New Roman"/>
        <family val="1"/>
      </rPr>
      <t>год</t>
    </r>
  </si>
  <si>
    <t>1.1.4.2. Строительство КНС в мкр. Сертолово-2 и напорных канализационных коллекторов от мкр. Сертолово-2 до Сертолово-1</t>
  </si>
  <si>
    <t>1.1.4.3. Строительство КНС и напорных канализационных коллекторов от мкр. Черная Речка до ГКНС в г. Сертолово</t>
  </si>
  <si>
    <t>1.1.4.4. Расходы на техническое обслуживание, текущий ремонт газораспределительной сети в мкр. Чёрная Речка города Сертолово</t>
  </si>
  <si>
    <t>1.1.4.5. Строительство КНС и напорных канализационных коллекторов от мкр. Черная Речка до ГКНС в г. Сертолово и КНС в мкр. Сертолово-2 и напорных канализационных коллекторов от мкр. Сертолово-2 до Сертолово-1</t>
  </si>
  <si>
    <t>1.1.5.2. Обеспечение безопасности дорожного движения на территории города Сертолово</t>
  </si>
  <si>
    <t>1.1.5.3. Текущий ремонт автомобильных дорог общего пользования местного значения</t>
  </si>
  <si>
    <t>1.1.5.4. Текущий ремонт дворовых территорий многоквартирных домов, проездов к дворовым территориям многоквартирных домов города Сертолово</t>
  </si>
  <si>
    <t>1.1.5.5. Капитальный ремонт и ремонт дворовых территорий многоквартирных домов, проездов к дворовым территориям многоквартирных домов (областной бюджет)</t>
  </si>
  <si>
    <t>1.1.5.6. Реализация непрограммных направлений расходов МО Сертолово</t>
  </si>
  <si>
    <t>1.1.6.3.Разработка проектно-сметной документации и проведение предпроектных обследований на комплексный капитальный ремонт многоквартирного жилого дома по адресу: мкр. Черная Речка, д.1</t>
  </si>
  <si>
    <t>1.1.6.5.Субсидии управляющим организациям на возмещение затрат по вывозу сверхнормативного мусора от населения МО Сертолово</t>
  </si>
  <si>
    <t>1.1.8.1. Профилактика терроризма и экстремизма</t>
  </si>
  <si>
    <t>Постановление администрации МО Сертолово от 01.11.2016 № 505 "Об утверждении МП Сертолово "Развитие инженерной и транспортной инфраструктуры  на территории МО Сертолово» на 2017-2021 годы"</t>
  </si>
  <si>
    <t>1.1.10.1. Предупреждение и ликвидация последствий чрезвычайных ситуаций и стихийных бедствий природного и техногенного характера</t>
  </si>
  <si>
    <t>1.1.10.2. Осуществление мероприятий по защите населения и территории от чрезвычайных ситуаций природного и техногенного характера</t>
  </si>
  <si>
    <t>1.1.14.1. Субсидия МАУ "Сертоловское КСЦ "Спектр" на выполнение муниципального задания по реализации мероприятий, направленных на развитие культуры</t>
  </si>
  <si>
    <t>1.1.17.1. Субсидия МАУ "Сертоловское КСЦ "Спектр" на выполнение муниципального задания по реализации мероприятий, направленных на развитие физической культуры и спорта</t>
  </si>
  <si>
    <t>1.1.18.1. Подготовка к праздничным мероприятиям на территории города Сертолово</t>
  </si>
  <si>
    <t>1.1.21.1. Расходы на оплату электроэнергии для уличного освещения</t>
  </si>
  <si>
    <t>1.1.21.2. Содержание и текущий ремонт сетей уличного освещения города Сертолово</t>
  </si>
  <si>
    <t>1.1.21.3. Проектирование, реконструкция и строительство участков сети уличного освещения города Сертолово</t>
  </si>
  <si>
    <t>1.1.21.4. Организация озеления территории города Сертолово</t>
  </si>
  <si>
    <t>1.1.21.6. Организация санитарного содержания территории города Сертолово</t>
  </si>
  <si>
    <t>1.1.21.7. Устройство декоративного ограждения вокруг газонов и детских площадок</t>
  </si>
  <si>
    <t>1.2.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полномочий органов местного самоуправления городского поселения по решению вопросов местного значения городского поселения, по перечню, предусмотренному ч.1 ст.17 Федерального закона от 06.10.2003 № 131-ФЗ "Об общих принципах организации местного самоуправления в Российской Федерации", всего</t>
  </si>
  <si>
    <t>4014</t>
  </si>
  <si>
    <t>4017</t>
  </si>
  <si>
    <t>4400</t>
  </si>
  <si>
    <t>4401</t>
  </si>
  <si>
    <t>4404</t>
  </si>
  <si>
    <t>4441</t>
  </si>
  <si>
    <t>4600</t>
  </si>
  <si>
    <t>4701</t>
  </si>
  <si>
    <t>4702</t>
  </si>
  <si>
    <t>4703</t>
  </si>
  <si>
    <t>4704</t>
  </si>
  <si>
    <t>1.2.16. 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</si>
  <si>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4116</t>
  </si>
  <si>
    <t>4805</t>
  </si>
  <si>
    <t>Решение совета депутатов МО Сертолово от 24.11.2015 № 43 "О передаче МО "ВМР" Ленинградской области  части полномочий  МО Сертолово в сфере осуществления внешнего муниципального финансового контроля"</t>
  </si>
  <si>
    <t>1.2.13. 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</si>
  <si>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4113</t>
  </si>
  <si>
    <t xml:space="preserve">ст.4 </t>
  </si>
  <si>
    <t>21.04.2011 -"не установлена"</t>
  </si>
  <si>
    <t>Решение Совета депутатов от 19.04.2011 № 19 "О принятии Устава МО Сертолово" с изм.</t>
  </si>
  <si>
    <t>Решения совета депутатов МО Сертолово от 09.11.2010 № 44 "Об утверждении генерального плана муниципального образования Сертолово Всеволожского муниципального района Ленинградской области"  от 25.10.2011 № 50 "Об утверждении правил землепользования и застройки муниципального образования Сертолово Всеволожского муниципального района Ленинградской области" в ред.25.09.2012 № 42</t>
  </si>
  <si>
    <t>11.11.2010; "не определен"     27.10.2011; "не определен"</t>
  </si>
  <si>
    <t>Договоры и соглашения, заключенные от имени администрации по обязательствам согласно расчета расходов</t>
  </si>
  <si>
    <t>Решение Совета депутатов от 22.02.2011 № 2 "Об утверждении Положения "Об обеспечении условий для развития физической культуры и спорта, организации проведения официальных физкультурно-оздоровительных мероприятий на территории МО Сертолово ЛО"</t>
  </si>
  <si>
    <t xml:space="preserve">п.6 </t>
  </si>
  <si>
    <t>24.02.2011 - не установлен</t>
  </si>
  <si>
    <t xml:space="preserve">Проект постановления администрации МО Сертолово "об утверждении МП "Безопасный город Сертолово" на 2017-2019 годы" </t>
  </si>
  <si>
    <t>Постановление Правительства РФ от 21.06.2006 № 191 "Об утверждении Порядка предоставления, расход. и учета субвенций на осуществление полномочий по первичному воинскому учету на территориях, где отсутствуют военные комиссариаты"</t>
  </si>
  <si>
    <t>Решение совета депутатов МО Сертолово от 26.11.2013 № 54 "Об установлении выплаты за осуществление депутатской деятельности депутатам совета депутатов МО Сертолово"</t>
  </si>
  <si>
    <t>п.1 п.5</t>
  </si>
  <si>
    <t>раздел 3 в целом</t>
  </si>
  <si>
    <t>раздел 2 п.2.9</t>
  </si>
  <si>
    <t>раздел 2 п.2.8</t>
  </si>
  <si>
    <t>1. Расходные обязательства, возникшие в результате принятия нормативных правовых актов городского поселения, заключения договоров (соглашений), всего</t>
  </si>
  <si>
    <t>1.1.6.3.Субсидии управляющим организациям на возмещение затрат по вывозу сверхнормативного мусора от населения МО Сертолово</t>
  </si>
  <si>
    <t>1.1.6.4.Долевое финансирование из местного бюджета на проведение  капитального ремонта общего имущества в многоквартирных домах в соответствии с краткосрочным муниципальным планом реализации региональной программы</t>
  </si>
  <si>
    <t>1.1.6.5. Реализация непрограммных направлений расходов МО Сертолово</t>
  </si>
  <si>
    <t>1.1.17.4. Устройство открытого плоскостного сооружения-спортивной площадки в районе д.6 по ул. Заречная (местный бюджет)</t>
  </si>
  <si>
    <t>1.1.17.5. Реализация непрограммных направлений расходов МО Сертолово</t>
  </si>
  <si>
    <t>0104    0106      0113       0102      0103</t>
  </si>
  <si>
    <t>0113 0503</t>
  </si>
  <si>
    <t>0113 0314</t>
  </si>
  <si>
    <t>0103 0801 1003</t>
  </si>
  <si>
    <t>7800</t>
  </si>
  <si>
    <t>отчетный   2016 год</t>
  </si>
  <si>
    <t>текущий     2017 год</t>
  </si>
  <si>
    <t>очередной 2018 год</t>
  </si>
  <si>
    <t>Постановления администрации МО Сертолово от 15.11.2013 № 502 "Об утверждении МП "Благоустроенный город Сертолово на 2014-2016 годы"</t>
  </si>
  <si>
    <t>1.1.17.2. Реализация непрограммных направлений расходов МО Сертолово</t>
  </si>
  <si>
    <t>1.1.6.6.Долевое финансирование из местного бюджета на проведение  капитального ремонта общего имущества в многоквартирных домах в соответствии с краткосрочным муниципальным планом реализации региональной программы</t>
  </si>
  <si>
    <t>1.1.6.7. Реализация непрограммных направлений расходов МО Сертолово</t>
  </si>
  <si>
    <t>1.5.2.1.4.Иные межбюджетные трансферты бюджету МО «Всеволожский муниципальный район» Ленинградской области на реализацию переданных полномочий по обеспечению жилыми помещениями проживающих в МО Сертолово отдельных категорий граждан, нуждающихся в жилых помещениях, с целью реализации федеральных и региональных целевых программ</t>
  </si>
  <si>
    <t>Постановление администрации МО Сертолово от 15.11.2013 № 504 "Об утверждении МП "Развитие физической культуры и спорта в МО Сертолово на 2014-2016 гг.", постановление администрации МО Сертолово от 21.10.2016 № 475 "Об утверждении "Развитие физической культуры и спорта в МО Сертолово" на 2017-2019 годы"</t>
  </si>
  <si>
    <t>Решение совета депутатов МО Сертолово от 26.01.2016 № 2 "О передаче МО "ВМР" Ленинградской области  части полномочий  по обеспечению жилыми помещениями проживающих в МО Сертолово отдельных категорий граждан, нуждающихся в жилых помещениях, с целью реализации федеральных и региональных целевых программ на 2016 год"</t>
  </si>
  <si>
    <t>с 01.01.2016 по 31.12.2016</t>
  </si>
  <si>
    <t>Постановление администрации МО Сертолово от 15.11.2013 № 502 "Об утверждении МП "Благоустроенный город Сертолово на 2014-2016 годы", постановление администрации МО Сертолово от 01.11.2016 № 505 "Об утверждении МП Сертолово "Благоустроенный город Сертолово" на 2017-2021 годы"</t>
  </si>
  <si>
    <t>Постановление администрации МО Сертолово от 01.11.2016 № 505 "Об утверждении МП Сертолово "Благоустроенный город Сертолово" на 2017-2021 годы"</t>
  </si>
  <si>
    <t xml:space="preserve">Постановление администрации МО Сертолово от 15.11.2013 № 500 "Об утверждении МП "Молодое поколение МО Сертолово на 2014-2016 годы", постановление администрации МО Сертолово от 21.10.2016 г. № 473 "Об утверждении МП "Молодое поколение МО Сертолово" на 2017- 2019 годы" </t>
  </si>
  <si>
    <t>«       »  ________________  20____г.</t>
  </si>
  <si>
    <t xml:space="preserve">1.1.1.25.1. Подготовка населения и организаций к действиям в чрезвычайной ситуации в мирное и военное время </t>
  </si>
  <si>
    <t>пп.23.п1. ст.14</t>
  </si>
  <si>
    <t>пп.28.п1. ст.14</t>
  </si>
  <si>
    <t>1.1.1.29. содействие в развитии сельскохозяйственного производства, создание условий для развития малого и среднего предпринимательства</t>
  </si>
  <si>
    <t>1.1.1.29.1. Субсидия МАУ "Сертоловское КСЦ "Спектр" на выполнение муниципального задания по реализации мероприятий, направленных на развитие малого и среднего предпринимательства</t>
  </si>
  <si>
    <t>1.1.5.10. Ремонт дворовых территорий многоквартирных домов, подъездов к дворовым территориям многоквартирных домов населенных пунктов</t>
  </si>
  <si>
    <t>НПА МО</t>
  </si>
  <si>
    <t xml:space="preserve">Постановления администрации МО Сертолово от 15.11.2013 № 502 "Об утверждении МП "Благоустроенный город Сертолово на 2014-2016 годы", постановление администрации МО Сертолово от 01.11.2016 №505 "Об утверждении МП Сертолово "Благоустроенный город Сертолово" на 2017-2021 годы" </t>
  </si>
  <si>
    <t>Постановление администрации МО Сертолово от 15.11.2013 № 497 "Об утверждении МП "Развитие малого и среднего предпринимательства в МО Сертолово на 2014-2016 годы", постановление администрации МО Сертолово от 21.10.2016 № 477 "Об утверждении МП "Развитие малого и среднего предпринимательства в МО Сертолово" на 2017-2019 годы"</t>
  </si>
  <si>
    <t>1.1.5.8.Капитальный ремонт и ремонт автомобильных дорог общего пользования местного значения</t>
  </si>
  <si>
    <t>1.1.5.7. Капитальный ремонт и ремонт автомобильных дорог общего пользования местного значения (областной бюджет)</t>
  </si>
  <si>
    <t>Решение совета депутатов МО Сертолово от 27.06.2011г. № 33 "Об утверждении Положения об администрации МО Сертолово в новой редакции"</t>
  </si>
  <si>
    <t>26.03.2009 - не установлен</t>
  </si>
  <si>
    <t>Решение совета депутатов МО Сертолово от 09.11.2010 № 45 "Об установлении расходного обязательства по предоставлению субсидий на мероприятия по энергосбережению и повышению энергетической эффективности в сфере жилищно-коммунального хозяйства МО Сертолово"</t>
  </si>
  <si>
    <t>п.1 п.2</t>
  </si>
  <si>
    <t>п.1 п.3</t>
  </si>
  <si>
    <r>
      <t xml:space="preserve">отчетный  </t>
    </r>
    <r>
      <rPr>
        <b/>
        <sz val="9"/>
        <rFont val="Times New Roman"/>
        <family val="1"/>
      </rPr>
      <t>2016</t>
    </r>
    <r>
      <rPr>
        <sz val="9"/>
        <rFont val="Times New Roman"/>
        <family val="1"/>
      </rPr>
      <t xml:space="preserve"> год</t>
    </r>
  </si>
  <si>
    <r>
      <t xml:space="preserve">текущий  </t>
    </r>
    <r>
      <rPr>
        <b/>
        <sz val="9"/>
        <rFont val="Times New Roman"/>
        <family val="1"/>
      </rPr>
      <t xml:space="preserve">2017 </t>
    </r>
    <r>
      <rPr>
        <sz val="9"/>
        <rFont val="Times New Roman"/>
        <family val="1"/>
      </rPr>
      <t>год</t>
    </r>
  </si>
  <si>
    <r>
      <t xml:space="preserve">очередной  </t>
    </r>
    <r>
      <rPr>
        <b/>
        <sz val="9"/>
        <rFont val="Times New Roman"/>
        <family val="1"/>
      </rPr>
      <t>2018</t>
    </r>
    <r>
      <rPr>
        <sz val="9"/>
        <rFont val="Times New Roman"/>
        <family val="1"/>
      </rPr>
      <t xml:space="preserve"> год</t>
    </r>
  </si>
  <si>
    <r>
      <t xml:space="preserve"> </t>
    </r>
    <r>
      <rPr>
        <b/>
        <sz val="9"/>
        <rFont val="Times New Roman"/>
        <family val="1"/>
      </rPr>
      <t>2019</t>
    </r>
    <r>
      <rPr>
        <sz val="9"/>
        <rFont val="Times New Roman"/>
        <family val="1"/>
      </rPr>
      <t xml:space="preserve"> год </t>
    </r>
  </si>
  <si>
    <t xml:space="preserve">1.1.21.5. Устройство и содержание детских и спортивных площадок на территории города Сертолово </t>
  </si>
  <si>
    <t>с 27.11.2014 по 31.12.2015</t>
  </si>
  <si>
    <t>раздел 2 в целом</t>
  </si>
  <si>
    <t>раздел 5 п.3 абзац 2, п.4</t>
  </si>
  <si>
    <t>Учредительный договор ассоциции "Совет муниципальных образований Ленинградской области" б/н от 2006 года</t>
  </si>
  <si>
    <t>Постановление администрации МО Сертолово от 10.05.2012г. № 144 "Об утверждении Порядка предоставления субсидий из бюджета МО Сертолово на возмещение затрат, связанных с содержанием незаселенных жилых помещений муниципального жилищного фонда, маневренного фонда , нежилого фонда и оплатой коммунальных услуг"</t>
  </si>
  <si>
    <t>п.1 п.п.1.3</t>
  </si>
  <si>
    <t>Единица измерения: тыс. руб. (с точностью до первого десятичного знака)</t>
  </si>
  <si>
    <t>Код расхода по БК</t>
  </si>
  <si>
    <t>1.1.29.1. Субсидия МАУ "Сертоловское КСЦ "Спектр" на выполнение муниципального задания по реализации мероприятий, направленных на развитие малого и среднего предпринимательства</t>
  </si>
  <si>
    <t xml:space="preserve">Постановление администрации МО Сертолово от 15.11.2013 №501 "Об утверждении МП "Безопасный город" на 2014-2016 гг.", Постановление администрации от 18.11.2016 № 520 "Об утверждении МП "Безопасный город Сертолово" на 2017-2019 годы" </t>
  </si>
  <si>
    <t>Постановление администрации от 11.12.2015 №636 "Об утверждении Положения о Сертоловском муниципальном звене Ленинградской области подсистемы единой государственной системы предупреждения и ликвидации чрезвычайных ситуаций"</t>
  </si>
  <si>
    <t xml:space="preserve">Постановления администрации МО Сертолово от 15.11.2013 № 502 "Об утверждении МП "Благоустроенный город Сертолово на 2014-2016 годы", Постановление администрации 01.11.2016 № 505 "Об утверждении МП Сертолово "Благоустроенный город Сертолово" на 2017-2021 годы" </t>
  </si>
  <si>
    <t xml:space="preserve">Постановление администрации 01.11.2016 № 505 "Об утверждении МП Сертолово "Благоустроенный город Сертолово" на 2017-2021 годы" </t>
  </si>
  <si>
    <t xml:space="preserve">Постановление администрации Мо Сертолово от 01.11.2016 № 505 "Об утверждении МП Сертолово "Благоустроенный город Сертолово" на 2017-2021 годы" </t>
  </si>
  <si>
    <t>с 19.02.2016 по 31.12.2017</t>
  </si>
  <si>
    <t>1.1.5.3. Текущий ремонт дворовых территорий многоквартирных домов, проездов к дворовым территориям многоквартирных домов города Сертолово</t>
  </si>
  <si>
    <t>1.1.5.4. Капитальный ремонт автомобильных дорог общего пользования местного значения</t>
  </si>
  <si>
    <t>1.1.1.8. участие в профилактике терроризма и экстремизма, а также в минимизации и (или) ликвидации последствий проявлений терроризма и экстремизма в границах городского поселения</t>
  </si>
  <si>
    <t>1.1.1.8.1. Профилактика терроризма и экстремизма</t>
  </si>
  <si>
    <t>1.1.1.8.2. Профилактика терроризма и экстремизма</t>
  </si>
  <si>
    <t>пп.7.п1. ст.14</t>
  </si>
  <si>
    <t>1.1.1.10. участие в предупреждении и ликвидации последствий чрезвычайных ситуаций в границах городского поселения</t>
  </si>
  <si>
    <t>1.1.1.10.1. Предупреждение и ликвидация последствий чрезвычайных ситуаций и стихийных бедствий природного и техногенного характера</t>
  </si>
  <si>
    <t>1.1.1.10.2. Осуществление мероприятий по защите населения и территории от чрезвычайных ситуаций природного и техногенного характера</t>
  </si>
  <si>
    <t>пп.8.п1. ст.14</t>
  </si>
  <si>
    <t>1.1.1.11. обеспечение первичных мер пожарной безопасности в границах населенных пунктов городского поселения</t>
  </si>
  <si>
    <t xml:space="preserve">1.1.1.11.1.. Организация деятельности добровольной пожарной дружины </t>
  </si>
  <si>
    <t>1.1.1.14. создание условий для организации досуга и обеспечения жителей городского поселения услугами организаций культуры</t>
  </si>
  <si>
    <t>1.1.1.14.1. Субсидия МАУ "Сертоловское КСЦ "Спектр" на выполнение муниципального задания по реализации мероприятий, направленных на развитие культуры</t>
  </si>
  <si>
    <t>1.1.1. по перечню, предусмотренному ч.1 ст. 14 Федерального закона от 06.10.2003 № 131-ФЗ "Об общих принципах организации местного самоуправления в Российской Федерации", всего</t>
  </si>
  <si>
    <t>3802</t>
  </si>
  <si>
    <t>1.1.1.1.1. Резервный фонд администрации МО Сертолово</t>
  </si>
  <si>
    <t>пп.1 п.1 ст.14</t>
  </si>
  <si>
    <t>1.1.1.1.2. Прочие выплаты по обязательствам муниципального образования</t>
  </si>
  <si>
    <t>1.1.1.1.3.Ежегодный членский взнос членов ассоциации "Совет муниципальных образований Ленинградской области"</t>
  </si>
  <si>
    <t>1.1.1.1.4. Исполнение судебных актов, вступивших в законную силу, по искам к МО Сертолово, как к субъекту Российской Федерации</t>
  </si>
  <si>
    <t>1.1.1.1.5. Оплата государственных пошлин и иных обязательных платежей</t>
  </si>
  <si>
    <t>1.1.1.1.6. Выплата пенсии за выслугу лет лицам, замещавшим должности муниципальной службы, и доплаты к пенсии лицам, замещавшим муниципальные должности</t>
  </si>
  <si>
    <t>1.1.1.1.7. Ежемесячная денежная компенсация лицам, удостоенным звания "Почетный житель города Сертолово"</t>
  </si>
  <si>
    <t>1.1.1.1.8. Реализация непрограммных направлений расходов МО Сертолово</t>
  </si>
  <si>
    <t>1.1.1.1.9. Обеспечение функционирования официального сайта администрации МО Сертолово</t>
  </si>
  <si>
    <t>1.1.1.3. владение, пользование и распоряжение имуществом, находящимся в муниципальной собственности городского поселения</t>
  </si>
  <si>
    <t>пп.2.п1. ст.14</t>
  </si>
  <si>
    <t>1.1.1.3.1. Прочие выплаты по обязательствам муниципального образования</t>
  </si>
  <si>
    <t>1.1.1.3.2. Оценка недвижимости, признание прав и регулирование отношений по муниципальной собственности</t>
  </si>
  <si>
    <t>1.1.1.3.3. Содержаниее и обслуживаниие объектов имущества казны МО Сертолово</t>
  </si>
  <si>
    <t>1.1.1.4. организация в границах городского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</si>
  <si>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1.1.1.4.4. Строительство инженерной и транспортной инфраструктуры к земельным участкам для ИЖС, выделенным для многодетных семей, по адресу: мкр. Черная Речка, г. Сертолово, Всеволожский район, Ленинградской области</t>
  </si>
  <si>
    <t>1.1.1.4.5. Проектирование системы водоотведения дождевых вод на территории города Сертолово</t>
  </si>
  <si>
    <t>1.1.1.4.7. Реализация непрограммных направлений расходов МО Сертолово</t>
  </si>
  <si>
    <t>пп.4.п1. ст.14</t>
  </si>
  <si>
    <t>1.1.1.5.  дорожная деятельность в отношении автомобильных дорог местного значения в границах населенных пунктов городского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городского поселения, а также осуществление иных полномочий в области использования автомобильных дорог и осуществления дорожной деятельностьи в соответствии с законодательством Российской Федерации</t>
  </si>
  <si>
    <t>1.1.1.5.1. Содержание улично-дорожной сети на территории города Сертолово</t>
  </si>
  <si>
    <t>1.1.1.5.2. Обеспечение безопасности дорожного движения на территории города Сертолово</t>
  </si>
  <si>
    <t>1.1.1.5.3. Текущий ремонт дворовых территорий многоквартирных домов, проездов к дворовым территориям многоквартирных домов города Сертолово</t>
  </si>
  <si>
    <t>1.1.1.5.4. Капитальный ремонт автомобильных дорог общего пользования местного значения</t>
  </si>
  <si>
    <t>1.1.1.5.7.Капитальный ремонт и ремонт автомобильных дорог общего пользования местного значения (местный бюджет)</t>
  </si>
  <si>
    <t>1.1.1.5.8. Проектирование участков улично-дорожной сети</t>
  </si>
  <si>
    <t>1.1.1.5.9. Проектирование, реконструкция и строительство объектов транспортной инфраструктуры на территории МО Сертолово</t>
  </si>
  <si>
    <t>1.1.1.5.10. Ремонт дворовых территорий многоквартирных домов, подъездов к дворовым территориям многоквартирных домов населенных пунктов</t>
  </si>
  <si>
    <t>пп.5.п1. ст.14</t>
  </si>
  <si>
    <t>1.1.1.6. обеспечение проживающих в городском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</si>
  <si>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1.1.1.6.1. Расходы по содержанию временно незаселенного муниципального жилищного фонда</t>
  </si>
  <si>
    <t>1.1.1.6.2.Расходы по долевому участию муниципалитета, как собственника жилых помещений, в оплате капитального ремонта общего имущества многоквартирных домов</t>
  </si>
  <si>
    <t>1.1.1.6.3.Субсидии управляющим организациям на возмещение затрат по вывозу сверхнормативного мусора от населения МО Сертолово</t>
  </si>
  <si>
    <t>1.1.1.6.4.Долевое финансирование из местного бюджета на проведение  капитального ремонта общего имущества в многоквартирных домах в соответствии с краткосрочным муниципальным планом реализации региональной программы</t>
  </si>
  <si>
    <t>1.1.1.6.5. Реализация непрограммных направлений расходов МО Сертолово</t>
  </si>
  <si>
    <t>пп.6.п1. ст.14</t>
  </si>
  <si>
    <t>06</t>
  </si>
  <si>
    <t xml:space="preserve"> 04</t>
  </si>
  <si>
    <t xml:space="preserve">01      </t>
  </si>
  <si>
    <t xml:space="preserve">13       </t>
  </si>
  <si>
    <t>10</t>
  </si>
  <si>
    <t>4000</t>
  </si>
  <si>
    <t>4001</t>
  </si>
  <si>
    <t>4002</t>
  </si>
  <si>
    <t>1.1.1.1. Резервный фонд администрации МО Сертолово</t>
  </si>
  <si>
    <t>1.1.1.2. Прочие выплаты по обязательствам муниципального образования</t>
  </si>
  <si>
    <t>1.1.1.4. Исполнение судебных актов, вступивших в законную силу, по искам к МО Сертолово, как к субъекту Российской Федерации</t>
  </si>
  <si>
    <t>1.1.1.5. Оплата государственных пошлин и иных обязательных платежей</t>
  </si>
  <si>
    <t xml:space="preserve">01          01         10        10                                                                              </t>
  </si>
  <si>
    <t>11     13           01     03</t>
  </si>
  <si>
    <t>03       02</t>
  </si>
  <si>
    <t>14       03</t>
  </si>
  <si>
    <t>08     05    01  10</t>
  </si>
  <si>
    <t>01     01     03   03</t>
  </si>
  <si>
    <t>1.1.1.22.3.Топографическая съемка территоии г. Сертолово</t>
  </si>
  <si>
    <t>Решение совета депутатов МО Сертолово от 22.02.2011 № 1 "Об утверждении Положения "Об организации и осуществлении мероприятий по работе с детьми и молодежью на территории МО Сертолово " Решение совета депутатов МО Сертолово от 22.11.2016г. № 62 "Об утверждении именной стипендии "Стипендиат года МО Сертолово ВМР ЛО"</t>
  </si>
  <si>
    <t xml:space="preserve">Решения совета депутатов МО Сертолово "О  передаче осуществления части полномочий по решению вопросов местного значения МО "ВМР" Ленинградской области" от 27.10.2015г. № 37, от 25.10.2016 г. № 53 
</t>
  </si>
  <si>
    <t>1.1.17.2. Строительство здания физкультурно-оздоровительного комплекса с универсальным игровым залом в районе д.6 корп.2 по ул. Центральная</t>
  </si>
  <si>
    <t>Постановление администрации МО Сертолово от 21.10.2016 № 475 "Об утверждении "Развитие физической культуры и спорта в МО Сертолово" на 2017-2019 годы"</t>
  </si>
  <si>
    <t>1.1.17.3. Устройство открытого плоскостного сооружения-спортивной площадки в районе д.6 по ул. Заречная (областной бюджет)</t>
  </si>
  <si>
    <t>Постановление администрации МО Сертолово от 16.03.2009 № 70 "Об автономном учреждении "Редакция газеты "Петербургский рубеж" Постановление администрации МО Сертолово от 18.05.2009 № 136 "О порядке предоставления субсидии автономному учреждению "Редакция газеты "Петербургский рубеж"</t>
  </si>
  <si>
    <t>Постановление администрации МО Сертолово от 13.11.2015 № 566 "Об утверждении МП "Информирование населения о деятельности органов местного самоуправления МО Сертолово" на 2016-2018 годы</t>
  </si>
  <si>
    <t>01.01.2016 -31.12.2018</t>
  </si>
  <si>
    <t xml:space="preserve">Постановление администрации МО Сертолово от 07.12.2015г. № 616 "Об утверждении МП «Устойчивое развитие территории МО Сертолово» на 2016-2018 годы
</t>
  </si>
  <si>
    <t>с 01.01.2016по 31.12.2018</t>
  </si>
  <si>
    <t>1.1.22.3.Топографическая съемка территоии г. Сертолово</t>
  </si>
  <si>
    <t>с 01.01.2016 по 31.12.2018</t>
  </si>
  <si>
    <t>1.1.Расходные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вопросов местного значения городского поселения, всего</t>
  </si>
  <si>
    <t>1.1.3. владение, пользование и распоряжение имуществом, находящимся в муниципальной собственности городского поселения</t>
  </si>
  <si>
    <t>1.1.4. организация в границах городского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</si>
  <si>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1.1.8. участие в профилактике терроризма и экстремизма, а также в минимизации и (или) ликвидации последствий проявлений терроризма и экстремизма в границах городского поселения</t>
  </si>
  <si>
    <t>1.1.10. участие в предупреждении и ликвидации последствий чрезвычайных ситуаций в границах городского поселения</t>
  </si>
  <si>
    <t>1.1.14. создание условий для организации досуга и обеспечения жителей городского поселения услугами организаций культуры</t>
  </si>
  <si>
    <t>1.1.30.2. Именная стипендия МО Сертолово</t>
  </si>
  <si>
    <t xml:space="preserve">Постановление администрации МО Сертолово от 12.11.2009 № 4-п "Об утверждении "Положения об именных стипендиях Главы МО Сертолово";  проект решения совета депутатов "Об учреждении именной стипендии "Стипендиат года МО Сертолово" в МО Сертолово ВМР Ленинградской области" </t>
  </si>
  <si>
    <t>1.1.17. обеспечение условий для развития на территории городского поселения физической культуры, школьного спорта и массового спорта, организация проведения официальных физкультурно-оздоровительных и спортивных мероприятий городского поселения</t>
  </si>
  <si>
    <t>1.1.18. создание условий для массового отдыха жителей городского поселения и организация обустройства мест массового отдыха населения, включая обеспечение свободного доступа граждан к водным объектам общего пользования и их береговым полосам</t>
  </si>
  <si>
    <r>
      <t xml:space="preserve">Наименование бюджета    </t>
    </r>
    <r>
      <rPr>
        <u val="single"/>
        <sz val="11"/>
        <rFont val="Times New Roman"/>
        <family val="1"/>
      </rPr>
      <t xml:space="preserve">    Бюджет муниципального образования Сертолово Всеволожского муниципального района Ленинградской области       </t>
    </r>
  </si>
  <si>
    <t>1.1.1.8. Реализация непрограммных направлений расходов МО Сертолово</t>
  </si>
  <si>
    <t>1.1.1.9. Обеспечение функционирования официального сайта администрации МО Сертолово</t>
  </si>
  <si>
    <t>раздел 2, п.2.6</t>
  </si>
  <si>
    <t>раздел 2, п.2.3</t>
  </si>
  <si>
    <t>21.04.2011;  "не определен"</t>
  </si>
  <si>
    <t>21.04.2011; "не определен"</t>
  </si>
  <si>
    <t>10.01.2006; "не определен"</t>
  </si>
  <si>
    <t>12.05.2014;"не определен"</t>
  </si>
  <si>
    <t>21.04.2011;"не определен"</t>
  </si>
  <si>
    <t>28.11.2013;  "не определен"</t>
  </si>
  <si>
    <t>27.06.2011;"не определен"</t>
  </si>
  <si>
    <t>1.2.16.4. Утепление фасадов многоквартирных домов</t>
  </si>
  <si>
    <t>1.2.16.5. Утепление крыш многоквартирных домов</t>
  </si>
  <si>
    <t>1.1.1. составление и рассмотрение проекта бюджета городского поселения, утверждение и исполнение бюджета городского поселения, осуществление контроля за его исполнением, составление и утверждение отчета об исполнении бюджета городского поселения</t>
  </si>
  <si>
    <t>1.1.21. утверждение правил благоустройства территории городского поселения,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городского 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населенных пунктов городского поселения</t>
  </si>
  <si>
    <t>1.1.5.1. Содержание улично-дорожной сети на территории города Сертолово</t>
  </si>
  <si>
    <t>1.1.6. обеспечение проживающих в городском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</si>
  <si>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1.1.14.2 Реализация непрограммных направлений расходов МО Сертолово</t>
  </si>
  <si>
    <t>Решение Совета депутатов от 24.03.2009 № 21 "Об утверждении Положения "Об организации освещения улиц и установки указателей с названиями улиц и номерами домов на территории МО Сертолово"; Решение Совета депутатов от 24.03.2009 № 19 об утверждении "Положения о порядке организации санитарной очистки, содержания, благоустройства и озеленения территории МО Сертолово"; Решение Совета депутатов от 27.06.2011 № 35 об утвердении "Правил благоустройства, содержания и обеспечения санитарного состояния территории МО Сертолово ВМР Ленинградской области"</t>
  </si>
  <si>
    <t>п.4</t>
  </si>
  <si>
    <t>с 01.01.2014 по 31.12.2017</t>
  </si>
  <si>
    <t>раздел 1 п.1.1</t>
  </si>
  <si>
    <t>Наименование полномочия,
расходного обязательства</t>
  </si>
  <si>
    <t>Код строки</t>
  </si>
  <si>
    <t>Правовое основание финансового обеспечения и расходования
средств (нормативные правовые акты, договоры, соглашения) муниципального образования</t>
  </si>
  <si>
    <t>наименование,
номер
и дата</t>
  </si>
  <si>
    <t>04</t>
  </si>
  <si>
    <t xml:space="preserve">01 </t>
  </si>
  <si>
    <t>статья 4 п.1 п.п.6</t>
  </si>
  <si>
    <t>л.1       п.1.10</t>
  </si>
  <si>
    <t>ст.4 п.1 п.п.1</t>
  </si>
  <si>
    <t>Постановление администрации МО Сертолово от 12.05.2014 № 215 "Об утверждении Положения о КУМИ МО Сертолово"</t>
  </si>
  <si>
    <t>п.1.7          п.2.2</t>
  </si>
  <si>
    <t>И.В. Карачёва</t>
  </si>
  <si>
    <t xml:space="preserve">Постановление администрации МО Сертолово от 10.01.2006 г. №1"Об утверждении Положения о Комитете финансов и экономики администрации МО Сертолово" </t>
  </si>
  <si>
    <t>п.1.7 п.3.24</t>
  </si>
  <si>
    <t>Решение совета депутатов МО Сертолово от 22.02.2011 № 10 "О создании муниципальных казенных учреждений"</t>
  </si>
  <si>
    <t>Постановление администрации МО Сертолово от 18.05.2009 № 136 "О порядке предоставления субсидии автономному учреждению "Редакция газеты "Петербургский рубеж"</t>
  </si>
  <si>
    <t>п.4.1</t>
  </si>
  <si>
    <t>п.7 п.8</t>
  </si>
  <si>
    <t>РЕЕСТР РАСХОДНЫХ ОБЯЗАТЕЛЬСТВ МУНИЦИПАЛЬНОГО ОБРАЗОВАНИЯ СЕРТОЛОВО ВСЕВОЛОЖСКОГО МУНИЦИПАЛЬНОГО РАЙОНА ЛЕНИНГРАДСКОЙ ОБЛАСТИ</t>
  </si>
  <si>
    <t>1.1.21.8. Устройство и содержание малых архитектурных форм и других элементов благоустройства</t>
  </si>
  <si>
    <t>1.1.21.10. Реализация непрограммных направлений расходов МО Сертолово</t>
  </si>
  <si>
    <t>1.1.21.9. Проектирование, реконструкция, модернизация и строительство участков сети уличного освещения города Сертолово</t>
  </si>
  <si>
    <t>14</t>
  </si>
  <si>
    <t>статья 4   п.35</t>
  </si>
  <si>
    <t>Постановление администрации МО Сертолово от 04.07.2012г. № 219 "Об утверждении Порядка предоставления субсидии из бюджета МО Сертолово  для долевого финансирования работ по капитальному ремонту общего имущества собственников помещений многоквартирных домов"</t>
  </si>
  <si>
    <t>п.4   п.п. 4.1   п.п.4.2</t>
  </si>
  <si>
    <t>Постановление администрации МО Сертолово от 27.04.2012 № 131"Об утверждении Устава Сертоловского муниципального учреждения "Развитие" в ред. от 03.06.13 № 199</t>
  </si>
  <si>
    <t>статья 4   п.1   п.п.7.1</t>
  </si>
  <si>
    <t>раздел 1 п.1.2  п.1.3  п.1.5</t>
  </si>
  <si>
    <t>Решение совета депутатов МО Сертолово от 22.02.2011 № 3 "Об утверждении Положения "Об организации досуга и обеспечения жителей МО Сертолово ЛО услугами организаций (учреждений) культуры"</t>
  </si>
  <si>
    <t>п.6 п.п.6.1 п.п.6.2</t>
  </si>
  <si>
    <t>п.15 в целом</t>
  </si>
  <si>
    <t>п.7 по15 п.п.15.4</t>
  </si>
  <si>
    <t>статья 3 абзац 2,     статья 9 п.9.2     статья 10 п.10.2</t>
  </si>
  <si>
    <t>раздел 1 п.1.3 раздел 2 п.2.1-2.3</t>
  </si>
  <si>
    <t>Решение совета депутатов МО Сертолово от 22.02.2011 № 1 "Об утверждении Положения "Об организации и осуществлении мероприятий по работе с детьми и молодежью на территории МО Сертолово "</t>
  </si>
  <si>
    <t xml:space="preserve">раздел 3 п.3.2       раздел 6 п.6.1 </t>
  </si>
  <si>
    <t>плановый период</t>
  </si>
  <si>
    <t>ИТОГО расходные обязательства поселений</t>
  </si>
  <si>
    <t>дата вступ-ления
в силу
и срок дейст-вия</t>
  </si>
  <si>
    <t>(Ф.И.О.)</t>
  </si>
  <si>
    <t>(подпись)</t>
  </si>
  <si>
    <t>Решение совета депутатов МО Сертолово от 12.08.2014 № 37 "Об утверждении Положения о порядке управления и распоряжения имуществом МО Сертолово"</t>
  </si>
  <si>
    <t>п.4  п.п.2     абзац 4</t>
  </si>
  <si>
    <t>раздел 2</t>
  </si>
  <si>
    <t>1.4.1.3.1. расходы бюджета МО Сертолово, связанные с осуществлением полномочий по первичному воинскому учету на территориях, где отсутствуют военные комиссариаты, за счет субвенций из федерального бюджета</t>
  </si>
  <si>
    <t>1.1.8.2. Профилактика терроризма и экстремизма</t>
  </si>
  <si>
    <t>03   03</t>
  </si>
  <si>
    <t xml:space="preserve">09   14 </t>
  </si>
  <si>
    <t xml:space="preserve">Постановление администрации МО Сертолово от 12.11.2012 № 415 "Об утверждении МП "Подготовка документации по планировке территории города Сертолово на 2012-2015 годы"; постановление администрации МО Сертолово от 07.12.2015г. № 616 "Об утверждении МП «Устойчивое развитие территории МО Сертолово» на 2016-2018 годы
</t>
  </si>
  <si>
    <t>1.4.1.40.1. Расходы бюджета МО Сертолово, связанные с осуществлением отдельных государственных полномочий Ленинградской области в сфере профилактики безнадзорности и правонарушений несовершеннолетних, за счет субвенций из областного бюджета</t>
  </si>
  <si>
    <t>Закон ЛО от 29.12.2005 № 125-оз "О наделении ОМСУ МО Ленобласти отдельными гос.полномочиями Ленобласти в сфере профилактики безнадзорности  и правонарушений  несовершеннолетних" в ред. от 24.11.2014  № 43-оз</t>
  </si>
  <si>
    <t>Закон ЛО от 29.12.2005 № 125-оз "О наделении ОМСУ МО Ленобласти отдельными гос.полномочиями Ленобласти в сфере профилактики безнадзорности и правонарушений несовершеннолетних" в ред. от 02.07.2014  № 43-оз</t>
  </si>
  <si>
    <t>1.1.17.6. Приобретение и установка спортивного комплекса на ул. Центральная г. Сертолово</t>
  </si>
  <si>
    <t>1102</t>
  </si>
  <si>
    <t>1202</t>
  </si>
  <si>
    <t>1001</t>
  </si>
  <si>
    <t>1003</t>
  </si>
  <si>
    <t xml:space="preserve">01          01         10   10                                                                              </t>
  </si>
  <si>
    <t>Постановление администрации МО Сертолово от 15.11.2013 № 498 "Об утверждении МП "Профилактика и противодействие коррупции в МО Сертолово на 2014-2016 г.г."; Постановление администрации от 21.11.2016г. № 528 "Об утверждении МП "Профилактика и противодействие коррупции в МО Сертолово ВМР ЛО" на 2017-2019 годы"</t>
  </si>
  <si>
    <t xml:space="preserve">Постановление администрации МО Сертолово от 15.11.2013 № 501 "Об утверждении МП "Безопасный город" на 2014-2016 гг."; Постановление администрации МО Сертолово от 18.11.2016 № 520 "Об утверждении МП "Безопасный город Сертолово" на 2017-2019 годы" </t>
  </si>
  <si>
    <t xml:space="preserve">Постановление администрации МО Сертолово от 18.11.2016 № 520 "Об утверждении МП "Безопасный город Сертолово" на 2017-2019 годы" </t>
  </si>
  <si>
    <t>Решение совета депутатов МО Сертолово от 27.06.2011г. № 33 "Об утверждении Положения об администрации МО Сертолово ВМР ЛО в новой редакции"</t>
  </si>
  <si>
    <t>Постановление Правительства Ленинградской области от 24.03.2014г. № 72; Соглашение №33 от 19.02.2016 г. о предоставлении в 2016 году субсидии за счет средств дорожного фонда ЛО бюджету МО Сертолово ВМР ЛО на реализацию мероприятий гос. программы ЛО "Развитие автомобильных дорог Ленинградской области", доп.соглашение №1 от 29.07.2016 г. Соглашение № 54 от 17.02.2017 года</t>
  </si>
  <si>
    <t>п.24 пп. 3</t>
  </si>
  <si>
    <t>21.04.2011 - "не установлена"</t>
  </si>
  <si>
    <t>12.03.2010 -  "не установлена"</t>
  </si>
  <si>
    <t>19.04.2011 -  "не установлена"</t>
  </si>
  <si>
    <t>29.03.2014 -  "не установлена"</t>
  </si>
  <si>
    <t>14.08.2014 -  "не установлена"</t>
  </si>
  <si>
    <t>14.08.2014 - "не установлена"</t>
  </si>
  <si>
    <t>п.4  пп.2         абз.4</t>
  </si>
  <si>
    <t>разд.1 п.1.1</t>
  </si>
  <si>
    <t>разд.2 п.2.1</t>
  </si>
  <si>
    <t>ст.5 абз.4</t>
  </si>
  <si>
    <t>ст.6</t>
  </si>
  <si>
    <t>ст.3 абз.2, ст.9 п.9.2, ст.10 п.10.2</t>
  </si>
  <si>
    <t>29.06.2011 -  "не установлена"</t>
  </si>
  <si>
    <t>разд.3 в целом</t>
  </si>
  <si>
    <t>разд.2 п.2.1-2.7, 2.10-2.12</t>
  </si>
  <si>
    <t>разд.2 п.2.8</t>
  </si>
  <si>
    <t xml:space="preserve">Постановление администрации МО Сертолово от 15.11.2013 № 502 "Об утверждении МП "Благоустроенный город Сертолово на 2014-2016 годы" </t>
  </si>
  <si>
    <t xml:space="preserve">Постановление администрации МО Сертолово от 15.11.2013 № 502 "Об утверждении МП "Благоустроенный город Сертолово на 2014-2016 годы", Постановление администрации 01.11.2016 № 505 "Об утверждении МП Сертолово "Благоустроенный город Сертолово" на 2017-2021 годы" </t>
  </si>
  <si>
    <t>с 24.03.2014 - не установлена</t>
  </si>
  <si>
    <t>ст.4 п.1 пп.6</t>
  </si>
  <si>
    <t>10.05.2012 - "не установлена"</t>
  </si>
  <si>
    <t>04.07.2012 - "не установлена"</t>
  </si>
  <si>
    <t>29.11.2010  - "не установлена"</t>
  </si>
  <si>
    <t>п.4   пп.4.1   пп.4.2</t>
  </si>
  <si>
    <t>ст.4 п.1 пп.7.1</t>
  </si>
  <si>
    <t>разд.1 п.1.2; п.1.3; п.1.5</t>
  </si>
  <si>
    <t xml:space="preserve">Постановление администрации от 18.11.2016 № 520 "Об утверждении МП "Безопасный город Сертолово" на 2017-2019 годы" </t>
  </si>
  <si>
    <t>разд.2 в целом</t>
  </si>
  <si>
    <t>ст.4 п.1 пп.8</t>
  </si>
  <si>
    <t>ст.4 п.35</t>
  </si>
  <si>
    <t>п.6 пп.6.1; пп.6.2</t>
  </si>
  <si>
    <t>24.02.2011 - "не установлена"</t>
  </si>
  <si>
    <t>Постановление администрации МО "Всеволожский муниципальный район" Ленинградской области №888 от 20.04.2017г. "Об утверждении плана мероприятий по развитию общественной инфраструктуры муниципального значения Всеволожского района на 2017 год"</t>
  </si>
  <si>
    <t>с 20.04.2017 по 31.12.2017</t>
  </si>
  <si>
    <t>разд.6 п.6.1-6.3</t>
  </si>
  <si>
    <t>Решение Совета депутатов от 24.03.2009 № 21 "Об утверждении Положения "Об организации освещения улиц и установки указателей с названиями улиц и номерами домов на территории МО Сертолово"; Решение Совета депутатов от 24.03.2009 № 19 об утверждении "Положения о порядке организации санитарной очистки, содержания, благоустройства и озеленения территории МО Сертолово"; Решение Совета депутатов от 27.06.2011 № 35 об утвердении "Правил благоустройства, содержания и обеспечения санитарного состояния территории МО Сертолово ВМР ЛО"</t>
  </si>
  <si>
    <t>26.03.2009 - "не установлена"</t>
  </si>
  <si>
    <t>11.11.2010 - "не установлена"     27.10.2011 - "не установлена"</t>
  </si>
  <si>
    <t>разд.1 п.2 п.3</t>
  </si>
  <si>
    <t>разд.1 п.4</t>
  </si>
  <si>
    <t>п.7; п15 пп.15.4</t>
  </si>
  <si>
    <t>11.12.2015 - "не установлена"</t>
  </si>
  <si>
    <t>ст.4 п.1 пп.26</t>
  </si>
  <si>
    <t>разд.1 п.1.3; разд.2 п.2.1-2.3</t>
  </si>
  <si>
    <t xml:space="preserve">разд.3 п.3.2; разд.6 п.6.1 </t>
  </si>
  <si>
    <t>разд.2</t>
  </si>
  <si>
    <t>разд.1 п.1.6</t>
  </si>
  <si>
    <t>ст.39 в целом</t>
  </si>
  <si>
    <t>ст.8</t>
  </si>
  <si>
    <t>27.06.2011 -"не установлена"</t>
  </si>
  <si>
    <t>п.1.7; п.3.24</t>
  </si>
  <si>
    <t>10.01.2006 - "не установлена"</t>
  </si>
  <si>
    <t>п.1.7; п.2.2</t>
  </si>
  <si>
    <t>12.05.2014 -"не установлена"</t>
  </si>
  <si>
    <t>ст.29 п.5; ст.33</t>
  </si>
  <si>
    <t>ст.29 п.5</t>
  </si>
  <si>
    <t>п.1; п.5</t>
  </si>
  <si>
    <t>28.11.2013 - "не установлена"</t>
  </si>
  <si>
    <t>п.1; п.1.10</t>
  </si>
  <si>
    <t>27.04.2012 - "не установлена"</t>
  </si>
  <si>
    <t>24.02.2011 -"не установлена"</t>
  </si>
  <si>
    <t>п.1 пп.1.3</t>
  </si>
  <si>
    <t>16.03.2009 - "не установлена"</t>
  </si>
  <si>
    <t>п.1; п.2</t>
  </si>
  <si>
    <t>разд.2 п.2.5</t>
  </si>
  <si>
    <t>разд.2 п.2.3</t>
  </si>
  <si>
    <t>разд.2 п.2.6</t>
  </si>
  <si>
    <t>ст.1;6</t>
  </si>
  <si>
    <t>ст.1; 2; 6</t>
  </si>
  <si>
    <t>ст.1; 2; 6  ст.1; 6</t>
  </si>
  <si>
    <t>01.01.2006 - "не установлена"</t>
  </si>
  <si>
    <t>02.11.2006 - "не установлена"</t>
  </si>
  <si>
    <t>29.12.2005 - "не установлена";                   02.11.2006 - "не установлена"</t>
  </si>
  <si>
    <t xml:space="preserve">Решения совета депутатов МО Сертолово "О передаче МО "ВМР" Ленинградской области части полномочий  МО Сертолово в сфере осуществления внешнего муниципального финансового контроля" от 24.11.2015 № 43; от 22.11.2016 № 60 </t>
  </si>
  <si>
    <t xml:space="preserve">Решение совета депутатов МО Сертолово "О передаче МО "ВМР" ЛО части полномочий по обеспечению жилыми помещениями проживающих в МО Сертолово отдельных категорий граждан, нуждающихся в жилых помещениях, с целью реализации федеральных и региональных целевых программ на 2016 год"от 26.01.2016 № 2; Решение совета депутатов МО Сертолово "О передаче МО "ВМР" ЛО части полномочий МО Сертолово "ВМР" ЛО в области жилищных отношений" от 20.12.2016 № 74 </t>
  </si>
  <si>
    <t>Решение совета депутатов от 19.04.2011 № 21 "О порядке назначения и выплаты пенсии за выслугу лет лицам, замещавшим должности муниципальной службы, и доплаты к пенсиям лицам, замещавшим муниципальные должности МО Сертолово" в ред. 27.09.11 №42, 23.04.13 №20, 24.11.2015 № 46</t>
  </si>
  <si>
    <t>Решение совета депутатов МО Сертолово от 27.03.2014 № 10 "Об утверждении Положения "О звании Почётный житель города Сертолово" в ред. 24.06.14 №26, 12.08.2014 №39</t>
  </si>
  <si>
    <t>Постановление администрации МО Сертолово от 01.11.2016 № 506 "Об утверждении МП "Развитие инженерной и транспортной инфраструктуры на территории МО Сертолово" на 2017-2021 годы"</t>
  </si>
  <si>
    <t xml:space="preserve">Постановление администрации от 01.11.2016 № 505 "Об утверждении МП Сертолово "Благоустроенный город Сертолово" на 2017-2021 годы" </t>
  </si>
  <si>
    <t>Постановление администрации МО Сертолово от 15.11.2013 № 505 "Об утверждении МП  "Развитие культуры в МО Сертолово на 2014-2016гг."; постановление администрации МО Сертолово от 21.10.2016 № 474 "Об утверждении МП Сертолово "Развитие культуры в МО Сертолово" на 2017-2019 годы"</t>
  </si>
  <si>
    <t>Постановление администрации МО Сертолово от 15.11.2013 № 499 "Об утверждении МП "Проектирование, реконструкция и строительство наружных инженерных сетей и сооружений в МО Сертолово на 2014-2016 годы"; постановление администрации от 01.11.2016 № 506 "Об утверждении МП Сертолово "Развитие инженерной и транспортной инфраструктуры  на территории МО Сертолово» на 2017-2021 годы"</t>
  </si>
  <si>
    <t>на 01.05.2017</t>
  </si>
  <si>
    <t>1.1.6.4.Разработка проектно-сметной документации и проведение предпроектных обследований на комплексный капитальный ремонт многоквартирного жилого дома по адресу: мкр. Черная Речка, д.2</t>
  </si>
  <si>
    <t>Постановление администрации МО Сертолово от 15.11.2013 № 499 "Об утверждении МП "Проектирование, реконструкция и строительство наружных инженерных сетей и сооружений в МО Сертолово на 2014-2016 годы"</t>
  </si>
  <si>
    <t>Решение совета депутатов МО Сертолово от 27.03.2014 № 10 "Об утверждении Положения "О звании Почётный житель города Сертолово" в ред.24.06.14 №26, 12.08.2014 №39</t>
  </si>
  <si>
    <t>Решение Совета депутатов от 27.06.2011 № 35 "Об утверждении Правил благоустройства, содержания и обеспечения санитарного состояния территории МО Сертолово";       Решение Совета депутатов от 24.04.2012 № 19 "Об утверждении Перечня автомобильных дорог общего пользования местного значения в границах города Сертолово Ленинградской области"</t>
  </si>
  <si>
    <t xml:space="preserve">Постановления администрации МО Сертолово от 15.11.2013 № 502 "Об утверждении МП "Благоустроенный город Сертолово на 2014-2016 годы", постановление администрации МО Сертолово от 01.11.2016 № 505 "Об утверждении МП Сертолово "Благоустроенный город Сертолово" на 2017-2021 годы" </t>
  </si>
  <si>
    <t xml:space="preserve">Постановление администрации МО Сертолово от 01.11.2016 № 505 "Об утверждении МП Сертолово "Благоустроенный город Сертолово" на 2017-2021 годы" </t>
  </si>
  <si>
    <t>1.1.11. обеспечение первичных мер пожарной безопасности в границах населенных пунктов городского поселения</t>
  </si>
  <si>
    <t xml:space="preserve">1.1.11.1.. Организация деятельности добровольной пожарной дружины </t>
  </si>
  <si>
    <t>4012</t>
  </si>
  <si>
    <t>1.1.6.1. Расходы по содержанию временно незаселенного муниципального жилищного фонда</t>
  </si>
  <si>
    <t>1.1.6.2.Расходы по долевому участию муниципалитета, как собственника жилых помещений, в оплате капитального ремонта общего имущества многоквартирных домов</t>
  </si>
  <si>
    <t>0203</t>
  </si>
  <si>
    <t>0309</t>
  </si>
  <si>
    <t>0314</t>
  </si>
  <si>
    <t>0409</t>
  </si>
  <si>
    <t>0412</t>
  </si>
  <si>
    <t>0501</t>
  </si>
  <si>
    <t>0502</t>
  </si>
  <si>
    <t>0503</t>
  </si>
  <si>
    <t>0707</t>
  </si>
  <si>
    <t>0801</t>
  </si>
  <si>
    <t>0804</t>
  </si>
  <si>
    <t xml:space="preserve">1.1.25.1. Подготовка населения и организаций к действиям в чрезвычайной ситуации в мирное и военное время </t>
  </si>
  <si>
    <t>1.1.30.1. Субсидия МАУ "Сертоловское КСЦ "Спектр" на выполнение муниципального задания по реализации мероприятий для детей и молодежи</t>
  </si>
  <si>
    <t>1.1.33.1. Организация деятельности добровольной народной дружины по охране общественного порядка</t>
  </si>
  <si>
    <t>1.1.38.1. Организация мероприятий направленных на профилактику и противодействие коррупции в МО Сертолово</t>
  </si>
  <si>
    <t>1.2.1.1.  Аппарат исполнительных органов МО Сертолово</t>
  </si>
  <si>
    <t>1.2.1.2. Глава администрации МО Сертолово</t>
  </si>
  <si>
    <t>1.2.1.3. Аппарат исполнительных органов МО Сертолово</t>
  </si>
  <si>
    <t>01   08     05</t>
  </si>
  <si>
    <t>03    01    01</t>
  </si>
  <si>
    <t>1.2.1.4. Аппарат исполнительных органов МО Сертолово</t>
  </si>
  <si>
    <t>1.2.1.5. Глава МО Сертолово</t>
  </si>
  <si>
    <t>1.2.1.6. Председатель совета депутатов МО Сертолово и его заместители</t>
  </si>
  <si>
    <t>1.2.1.7. Аппарат представительного органа МО Сертолово</t>
  </si>
  <si>
    <t>1.2.1.8. Депутаты представительного органа МО Сертолово</t>
  </si>
  <si>
    <t>1.2.5.1. Расходы на обеспечение деятельности подведомственных муниципальных казенных учреждений</t>
  </si>
  <si>
    <t>1.2.13.1. Субсидия автономному учреждению "Редакция газеты "Петербургский рубеж" на обеспечение выполнения муниципального задания по выпуску печатных изданий</t>
  </si>
  <si>
    <t>1.2.10. 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</si>
  <si>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4110</t>
  </si>
  <si>
    <t>1.2.10.1. Подготовка и проведение выборов на территории МО Сертолово</t>
  </si>
  <si>
    <t>1.2.16.1. Установка коллективных (общедомовых) приборов учета потребления ресурсов в жилых домах</t>
  </si>
  <si>
    <t>1.2.16.2. Замена оборудования внутридомовых инженерных систем, исчерпавшего нормативный срок эксплуатации</t>
  </si>
  <si>
    <t>1.2.16.3. Получение энергетических паспортов зданий, жилых домов</t>
  </si>
  <si>
    <t>1.2.16.5. Утепление фасадов многоквартирных домов</t>
  </si>
  <si>
    <t>1.2.16.6. Утепление крыш многоквартирных домов</t>
  </si>
  <si>
    <t>1.4.1.40. 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</si>
  <si>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4541</t>
  </si>
  <si>
    <t>Соглашение №33 от 19.02.2016 г. о предоставлении в 2016 году субсидии за счет средств дорожного фонда ЛО бюджету МО Сертолово ВМР ЛО на реализацию мероприятий гос. программы ЛО "Развитие автомобильных дорог Ленинградской области", доп.соглашение №1 от 29.07.2016 г. Соглашение № 54 от 17.02.2017 года</t>
  </si>
  <si>
    <t>1.5. Расходные обязательства, возникшие в результате принятия нормативных правовых актов городского поселения, заключения соглашений, предусматривающих предоставление межбюджетных трансфертов из бюджета городского поселения другим бюджетам бюджетной системы Российской Федерации, всего</t>
  </si>
  <si>
    <t>1.5.2. по предоставлению иных межбюджетных трансфертов, всего</t>
  </si>
  <si>
    <t>1.5.2.1. в бюджет муниципального района в случае заключения соглашения с органами местного самоуправления муниципального района, в состав которого входит городское поселение, о передаче им осуществления части своих полномочий по решению вопросов местного значения, всего</t>
  </si>
  <si>
    <t>4700</t>
  </si>
  <si>
    <t>4800</t>
  </si>
  <si>
    <t>4801</t>
  </si>
  <si>
    <t>4802</t>
  </si>
  <si>
    <t>1.5.2.1.1. Иные межбюджетные трансферты бюджету МО "Всеволожский муниципальный район" Ленинградской области на реализацию переданных полномочий по организации библиотечного обслуживания населения, комплектованию и обеспечению сохранности библиотечных фондов</t>
  </si>
  <si>
    <t>Постановление администрации МО Сертолово от 15.11.2013 № 497 "Об утверждении МП "Развитие малого и среднего предпринимательства в МО Сертолово на 2014-2016 годы", постановление администрации от 21.10.2016 № 477 "Об утверждении МП "Развитие малого и среднего предпринимательства в МО Сертолово" на 2017-2019 годы"</t>
  </si>
  <si>
    <t>1.2.16.1. Установка коллективных (общедомовых) приборов учета потребления ресурсов в многоквартирных домах</t>
  </si>
  <si>
    <r>
      <t xml:space="preserve"> </t>
    </r>
    <r>
      <rPr>
        <b/>
        <sz val="9"/>
        <rFont val="Times New Roman"/>
        <family val="1"/>
      </rPr>
      <t xml:space="preserve">2020 </t>
    </r>
    <r>
      <rPr>
        <sz val="9"/>
        <rFont val="Times New Roman"/>
        <family val="1"/>
      </rPr>
      <t>год</t>
    </r>
  </si>
  <si>
    <t>1.1.22.1. Внесение изменений в генеральный план и правила землепользования и застройки МО Сертолово</t>
  </si>
  <si>
    <t>1.1.22.2. Разработка карт (планов) объектов землеустройства МО Сертолово</t>
  </si>
  <si>
    <t>1.1.30.3. Реализация непрограммных направлений расходов МО Сертолово</t>
  </si>
  <si>
    <t>1.1.1. составление и рассмотрение проекта бюджета городского поселения, утверждение и исполнение бюджета городского поселения, осуществление контроля за его исполнением, составление и утверждение отчета об исполнении бюджета городского поселения владение, пользование и распоряжение имуществ</t>
  </si>
  <si>
    <t>1.2.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полномочий органов местного самоуправления городского поселения по решению вопросов местного значения городского поселения, всего</t>
  </si>
  <si>
    <t>4100</t>
  </si>
  <si>
    <t>1.2.1. функционирование органов местного самоуправления</t>
  </si>
  <si>
    <t>04    06      13       02      03</t>
  </si>
  <si>
    <t>4101</t>
  </si>
  <si>
    <t>1.2.5. создание муниципальных предприятий и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t>
  </si>
  <si>
    <t>4105</t>
  </si>
  <si>
    <t>3800</t>
  </si>
  <si>
    <t>3801</t>
  </si>
  <si>
    <t>3803</t>
  </si>
  <si>
    <t>3805</t>
  </si>
  <si>
    <t>3806</t>
  </si>
  <si>
    <t>3807</t>
  </si>
  <si>
    <t>3808</t>
  </si>
  <si>
    <t>3810</t>
  </si>
  <si>
    <t>3812</t>
  </si>
  <si>
    <t>3813</t>
  </si>
  <si>
    <t>3816</t>
  </si>
  <si>
    <t>3819</t>
  </si>
  <si>
    <t>3820</t>
  </si>
  <si>
    <t>3823</t>
  </si>
  <si>
    <t>3824</t>
  </si>
  <si>
    <t>3827</t>
  </si>
  <si>
    <t>3831</t>
  </si>
  <si>
    <t>3832</t>
  </si>
  <si>
    <t>3835</t>
  </si>
  <si>
    <t>3840</t>
  </si>
  <si>
    <t>Решение совета депутатов от 19.04.2011 № 21 "О порядке назначения и выплаты пенсии за выслугу лет лицам, замещавшим должности муниципальной службы, и доплаты к пенсиям лицам, замещавшим муниципальные должности МО Сертолово" в ред.27.09.11 №42, 23.04.13 №20, 24.11.2015 № 46</t>
  </si>
  <si>
    <t>1.1.4.4. Строительство инженерной и транспортной инфраструктуры к земельным участкам для ИЖС, выделенным для многодетных семей, по адресу: мкр. Черная Речка, г. Сертолово, Всеволожский район, Ленинградской области</t>
  </si>
  <si>
    <t>1.1.4.5. Проектирование системы водоотведения дождевых вод на территории города Сертолово</t>
  </si>
  <si>
    <t>1.1.4.6.Актуализация схем теплоснабжения, водоснабжения и водоотведения на территории МО Сертолово с учетом перспективы развития</t>
  </si>
  <si>
    <t>1.1.4.7. Реализация непрограммных направлений расходов МО Сертолово</t>
  </si>
  <si>
    <t>с 01.01.2017 по 31.12.20121</t>
  </si>
  <si>
    <t>1.1.1.25. организация и осуществление мероприятий по территориальной обороне и гражданской обороне, защите населения и территории городского поселения от чрезвычайных ситуаций природного и техногенного характера</t>
  </si>
  <si>
    <t>Решение Совета депутатов от 27.06.2011 № 35 "Об утверждении Правил благоустройства, содержания и обеспечения санитарного состояния территории МО Сертолово"; Решение Совета депутатов от 24.04.2012 № 19 "Об утверждении Перечня автомобильных дорог общего пользования местного значения в границах города Сертолово Ленинградской области"</t>
  </si>
  <si>
    <t>1.1.4.1. Строительство двухтрубной системы горячего водоснабжения</t>
  </si>
  <si>
    <t>1.1.1.30. организация и осуществление мероприятий по работе с детьми и молодежью в городском поселении</t>
  </si>
  <si>
    <t>1.1.1.30.1. Субсидия МАУ "Сертоловское КСЦ "Спектр" на выполнение муниципального задания по реализации мероприятий для детей и молодежи</t>
  </si>
  <si>
    <t>1.1.1.30.2. Именная стипендия МО Сертолово</t>
  </si>
  <si>
    <t>пп.30.п1. ст.14</t>
  </si>
  <si>
    <t>1.1.1.33. оказание поддержки гражданам и их объединениям, участвующим в охране общественного порядка, создание условий для деятельности народных дружин</t>
  </si>
  <si>
    <t>1.1.1.33.1. Организация деятельности добровольной народной дружины по охране общественного порядка</t>
  </si>
  <si>
    <t>пп.33.п1. ст.14</t>
  </si>
  <si>
    <t>1.1.1.38. осуществление мер по противодействию коррупции в границах городского поселения</t>
  </si>
  <si>
    <t>1.1.1.38.1. Организация мероприятий направленных на профилактику и противодействие коррупции в МО Сертолово</t>
  </si>
  <si>
    <t>пп.38.п1. ст.14</t>
  </si>
  <si>
    <t>пп.1.п1. ст.17</t>
  </si>
  <si>
    <t>1.2.6. создание муниципальных предприятий и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t>
  </si>
  <si>
    <t>1.2.6.1. Расходы на обеспечение деятельности подведомственных муниципальных казенных учреждений</t>
  </si>
  <si>
    <t>пп.3.п1. ст.17</t>
  </si>
  <si>
    <t>1.2.11. 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</si>
  <si>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1.2.11.1. Подготовка и проведение выборов на территории МО Сертолово</t>
  </si>
  <si>
    <t>1.2.14. 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</si>
  <si>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1.2.14.1. Субсидия автономному учреждению "Редакция газеты "Петербургский рубеж" на обеспечение выполнения муниципального задания по выпуску печатных изданий</t>
  </si>
  <si>
    <t>пп.7.п1. ст.17</t>
  </si>
  <si>
    <t>1.2.17. 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</si>
  <si>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1.2.17.1. Установка коллективных (общедомовых) приборов учета потребления ресурсов в многоквартирных домах</t>
  </si>
  <si>
    <t>1.2.17.2. Замена оборудования внутридомовых инженерных систем, исчерпавшего нормативный срок эксплуатации</t>
  </si>
  <si>
    <t>1.2.17.3. Получение энергетических паспортов зданий, жилых домов</t>
  </si>
  <si>
    <t>1.2.17.4. Утепление фасадов многоквартирных домов</t>
  </si>
  <si>
    <t>1.2.17.5. Утепление крыш многоквартирных домов</t>
  </si>
  <si>
    <t>пп.8.2.п1. ст.17</t>
  </si>
  <si>
    <t>ст.19 в целом</t>
  </si>
  <si>
    <t xml:space="preserve">п.4 ст.15 </t>
  </si>
  <si>
    <t>п.4 ст.15</t>
  </si>
  <si>
    <t xml:space="preserve">Постановление администрации МО Сертолово от 15.11.2013 №501 "Об утверждении МП "Безопасный город" на 2014-2016 гг.", проект постановления администрации МО Сертолово "об утверждении МП "Безопасный город Сертолово" на 2017-2019 годы" </t>
  </si>
  <si>
    <t xml:space="preserve">Постановление администрации МО Сертолово от 15.11.2013 № 501 "Об утверждении МП "Безопасный город" на 2014-2016 гг."; проект постановления администрации МО Сертолово "об утверждении МП "Безопасный город Сертолово" на 2017-2019 годы" </t>
  </si>
  <si>
    <t>Соглашение №33 от 19.02.2016 г. о предоставлении в 2016 году субсидии за счет средств дорожного фонда Ленинградской области бюджету муниципального образования Сертолово Всеволожского муниципального района Ленинградской области на реализацию мероприятий государственной программы Ленинградской области "Развитие автомобильных дорог Ленинградской области", дополнительное соглашение №1 от 29.07.2016 г.</t>
  </si>
  <si>
    <t>1.1.1.9. Прочие выплаты по обязательствам муниципального образования</t>
  </si>
  <si>
    <t>1.1.3.1. Прочие выплаты по обязательствам муниципального образования</t>
  </si>
  <si>
    <t>1.1.3.2. Оценка недвижимости, признание прав и регулирование отношений по муниципальной собственности</t>
  </si>
  <si>
    <t>1.1.3.3. Содержаниее и обслуживаниие объектов имущества казны МО Сертолово</t>
  </si>
  <si>
    <t>1.1.4.1. Строительство двухтрубной системы ГВС по адресу: ул. Заречная, ул. Ветеранов, ул. Школьная</t>
  </si>
  <si>
    <t>статья 4 п.1 п.п.8</t>
  </si>
  <si>
    <t>статья 4 п.1 п.п.26</t>
  </si>
  <si>
    <t>Решение Совета депутатов от 19.04.2011 № 19 "О принятии Устава МО Сертолово" в ред. от  12.08.2014 № 35</t>
  </si>
  <si>
    <t>Решение Совета депутатов от 19.04.2011 № 19 "О принятии Устава МО Сертолово"в ред. от  12.08.2014 № 35</t>
  </si>
  <si>
    <t>статья 29 п.5</t>
  </si>
  <si>
    <t>статья 29 п.5 статья 33</t>
  </si>
  <si>
    <t>статья 39 в целом</t>
  </si>
  <si>
    <t>статья 5 п.4  п.5</t>
  </si>
  <si>
    <t>статья 5 п.10</t>
  </si>
  <si>
    <t>Закон ЛО от 29.12.2005 № 125-оз "О наделении ОМСУ МО Ленобласти отдельными гос.полномочиями Ленобласти в сфере административных правоотношений" в ред. от 24.11.2014  № 83-оз</t>
  </si>
  <si>
    <t>статья 6   п.1   п.2</t>
  </si>
  <si>
    <t>статья 6  п.1  п.2</t>
  </si>
  <si>
    <t>01     05</t>
  </si>
  <si>
    <t>13     03</t>
  </si>
  <si>
    <t>1.1.4.6. Строительство инженерной и транспортной инфраструктуры к земельным участкам для ИЖС, выделенным для многодетных семей, по адресу: мкр. Черная Речка, г. Сертолово, Всеволожский район, Ленинградской области</t>
  </si>
  <si>
    <t>1.1.4.7. Проектирование системы водоотведения дождевых вод на территории города Сертолово</t>
  </si>
  <si>
    <t>1.1.4.8.Актуализация схем теплоснабжения, водоснабжения и водоотведения на территории МО Сертолово с учетом перспективы развития</t>
  </si>
  <si>
    <t>1.1.4.9. Реализация непрограммных направлений расходов МО Сертолово</t>
  </si>
  <si>
    <t xml:space="preserve">Закон ЛО от 29.12.2005 № 125-оз "О наделении ОМСУ МО Ленобласти отдельными гос.полномочиями Ленобласти в сфере профилактики безнадзорности  и правонарушений  несовершеннолетних" </t>
  </si>
  <si>
    <t xml:space="preserve">Закон ЛО от 13.10.2006 № 116-оз "О наделении ОМСУ МО Ленобласти отдельными гос.полномочиями Ленобласти в сфере административных правоотношений" </t>
  </si>
  <si>
    <t xml:space="preserve">Закон ЛО от 29.12.2005 № 125-оз "О наделении ОМСУ МО Ленобласти отдельными гос.полномочиями Ленобласти в сфере профилактики безнадзорности  и правонарушений  несовершеннолетних";  Закон ЛО от 13.10.2006 № 116-оз "О наделении ОМСУ МО Ленобласти отдельными гос.полномочиями Ленобласти в сфере административных правоотношений"  </t>
  </si>
  <si>
    <t>Постановление администрации МО "Всеволожский муниципальный район" Ленинградской области №428 от 25.03.2016г. "Об утверждении плана мероприятий по развитию общественной инфраструктуры муниципального значения Всеволожского района на 2016 год"</t>
  </si>
  <si>
    <t>24.03.2009 - "не определен"</t>
  </si>
  <si>
    <t>с 01.01.2013 по 31.12.2018</t>
  </si>
  <si>
    <t>11.12.2015 - "не определен"</t>
  </si>
  <si>
    <t>с 12.11.2009 - "не определен"</t>
  </si>
  <si>
    <t>с 07.05.2015 по 31.12.2018</t>
  </si>
  <si>
    <t>29.12.2015 - "не определен"</t>
  </si>
  <si>
    <t>с 30.10.2014 по 31.12.2015</t>
  </si>
  <si>
    <t>пп.9.п1. ст.14</t>
  </si>
  <si>
    <t>пп.5.п1. ст.17</t>
  </si>
  <si>
    <t>Постановление администрации от 11.12.2015 №636 "Об утверждении Положения о Сертоловском муниципальном звене Ленинградской области подсистемы единой государственной системы предупреждения и ликвидациичрезвычайных ситуаций"</t>
  </si>
  <si>
    <t>1.1.5.  дорожная деятельность в отношении автомобильных дорог местного значения в границах населенных пунктов городского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городского поселения, а также осуществление иных полномочий в области использования автомобильных дорог и осуществления дорожной деятельностьи в соответствии с законодательством Российской Федерации</t>
  </si>
  <si>
    <t>1.1.5.9. Проектирование, реконструкция и строительство объектов транспортной инфраструктуры на территории МО Сертолово</t>
  </si>
  <si>
    <t>1.1.1.14.2 Реализация непрограммных направлений расходов МО Сертолово</t>
  </si>
  <si>
    <t>пп.12.п1. ст.14</t>
  </si>
  <si>
    <t>06.10.2003 - "не установлена"</t>
  </si>
  <si>
    <t>1.1.1.17. обеспечение условий для развития на территории городского поселения физической культуры, школьного спорта и массового спорта, организация проведения официальных физкультурно-оздоровительных и спортивных мероприятий городского поселения</t>
  </si>
  <si>
    <t>1.1.1.17.1. Субсидия МАУ "Сертоловское КСЦ "Спектр" на выполнение муниципального задания по реализации мероприятий, направленных на развитие физической культуры и спорта</t>
  </si>
  <si>
    <t>в т.ч. объем средств на исполнение расходного обязательства без учета расходов на осуществление капитальных вложений в объекты муниципальной собственности</t>
  </si>
  <si>
    <t xml:space="preserve">Оценка стоимости полномочий муниципальных образований </t>
  </si>
  <si>
    <t>в т.ч. оценка стоимости полномочий муниципальных образований  без учета расходов на осуществление капитальных вложений в объекты муниципальной собственности</t>
  </si>
  <si>
    <t>Методика расчета оценки</t>
  </si>
  <si>
    <t>Решение совета депутатовМО Сертолово от 28.10.2014 № 64 "О передаче МО "ВМР" Ленинградской области  полномочий по признанию жилого помещения пригодным (непригодным) для проживания, многоквартирного дома аварийным и подлежащим сносу или реконструкции, признание частных жилых помещений пригодными (непригодными) для проживания граждан на территории МО Сертолово"</t>
  </si>
  <si>
    <t>Объем средств на исполнение расходного обязательства</t>
  </si>
  <si>
    <t>номер статьи (подстатьи), пункта (подпункта)</t>
  </si>
  <si>
    <t>раздел</t>
  </si>
  <si>
    <t>подраздел</t>
  </si>
  <si>
    <t>по плану</t>
  </si>
  <si>
    <t>по факту исполнения</t>
  </si>
  <si>
    <t>0102</t>
  </si>
  <si>
    <t>0103</t>
  </si>
  <si>
    <t>0104</t>
  </si>
  <si>
    <t>0106</t>
  </si>
  <si>
    <t>0107</t>
  </si>
  <si>
    <t>0111</t>
  </si>
  <si>
    <t>0113</t>
  </si>
  <si>
    <t>Постановление администрации МО Сертолово от 15.11.2013 № 499 Об утверждении МП "Проектирование, реконструкция и строительство наружных инженерных сетей и сооружений в МО Сертолово на 2014-2016 годы", постановление администрации МО Сертолово от 01.11.2016 № 506 "Об утверждении МП "Развитие инженерной и транспортной инфраструктуры на территории  МО Сертолово" на 2017-2021 годы</t>
  </si>
  <si>
    <t>Постановление администрации МО Сертолово от 15.11.2013 № 499 Об утверждении МП "Проектирование, реконструкция и строительство наружных инженерных сетей и сооружений в МО Сертолово на 2014-2016 годы", постановление администрации МО Сертолово от 01.11.2016 № 506 "Об утверждении МП "Развитие инженерной и транспортной инфраструктуры на территории  МО Сертолово" на 2017-2021 годы"</t>
  </si>
  <si>
    <t xml:space="preserve">Постановление от 15.11.2013 № 499 "Об утверждении МП "Проектирование, реконструкция и строительство наружных инженерных сетей и сооружений в МО Сертолово на 2014-2016 гг.", постановление администрации МО Сертолово от 01.11.2016 № 506 "Об утверждении МП "Развитие инженерной и транспортной инфраструктуры на территории  МО Сертолово" на 2017-2021 годы" </t>
  </si>
  <si>
    <t>Постановление администрации МО Сертолово от 01.11.2016 № 506 "Об утверждении МП "Развитие инженерной и транспортной инфраструктуры на территории  МО Сертолово" на 2017-2021 годы"</t>
  </si>
  <si>
    <t>Постановление администрации МО Сертолово от 29.11.2010г. № 342 "Об утверждении Порядка предоставления субсидии из бюджета МО Сертолово на возмещение затрат по вывозу сверхнормативного мусора от населения МО Сертолово" в ред. от 30.11.2012г. № 438</t>
  </si>
  <si>
    <t>29.11.2010  - "не определен"</t>
  </si>
  <si>
    <t>Постановления администрации МО Сертолово от 15.11.2013 № 505 "Об утверждении МП  "Развитие культуры в МО Сертолово на 2014-2016гг."; постановление администрации МО Сертолово от 21.10.2016 № 474 "Об утверждении МП Сертолово "Развитие культуры в МО Сертолово" на 2017-2019 годы"</t>
  </si>
  <si>
    <t>Постановление администрации МО Сертолово от 15.11.2013 № 498 "Об утверждении МП "Профилактика и противодействие коррупции в МО Сертолово на 2014-2016 г.г."; проект постановления администрации "Об утверждении МП "Профилактика и противодействие коррупции в МО Сертолово ВМР ЛО" на 2017-2019 годы"</t>
  </si>
  <si>
    <t>Постановление администрации МО Сертолово от 07.05.2015 № 158 "Об утверждении МП "Энергосбережение и повышение энергетической эффективности в сфере ЖКХ МО Сертолово в 2015-2018 годах"</t>
  </si>
  <si>
    <t xml:space="preserve">Постановление администрации МО Сертолово от 07.05.2015 № 158 "Об утверждении МП "Энергосбережение и повышение энергетической эффективности в сфере ЖКХ МО Сертолово в 2015-2018 годах" </t>
  </si>
  <si>
    <t xml:space="preserve">Решения совета депутатов МО Сертолово "О  передаче осуществления части полномочий по решению вопросов местного значения МО "ВМР" Ленинградской области" от 28.10.2014г. № 61, от 27.10.2015г. № 37, от 25.10.2016 г. № 53 
</t>
  </si>
  <si>
    <t>с 01.01.2015 по 31.12.2017</t>
  </si>
  <si>
    <t>с 01.01.2014 по 31.12.2021</t>
  </si>
  <si>
    <t>Постановление администрации МО Сертолово от 13.11.2015 № 566 "Об утверждении программы "Информирование населения о деятельности органов местного самоуправления МО Сертолово" на 2016-2018 годы</t>
  </si>
  <si>
    <t>с 01.01.2017 по 31.12.2021</t>
  </si>
  <si>
    <t>с 19.02.2016 по 31.12.2016</t>
  </si>
  <si>
    <t>10.05.2012 - "не определен"</t>
  </si>
  <si>
    <t>04.07.2012 - "не определен"</t>
  </si>
  <si>
    <t>с 01.01.2014 по 31.12.2019</t>
  </si>
  <si>
    <t>с 01.01.2017 по 31.12.2019</t>
  </si>
  <si>
    <t>с 12.05.2016 по 31.12.2016</t>
  </si>
  <si>
    <t>с 25.03.2016 по 31.12.2016</t>
  </si>
  <si>
    <t>1.1.1.21.9. Обустройство и содержание объекта внешнего благоустройства "Аллея памяти с монументом воинам, погибшим в локальных войнах и военных конфликтах"</t>
  </si>
  <si>
    <t>1.1.1.21.10. Формирование и обустройство плоскостного сооружения в районе домов по ул. Молодцова д.16 и ул. Молодежная д.3 корпус 2</t>
  </si>
  <si>
    <t>пп.19.п1. ст.14</t>
  </si>
  <si>
    <t>пп.20.п1. ст.14</t>
  </si>
  <si>
    <t>1.1.1.22. утверждение генеральных планов городского поселения, правил землепользования и застройки, утверждение подготовленной на основе генеральных планов городского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поселения, утверждение местных нормативов градостроительного проектирования городского поселений, резервирование земель и изъятие земельных участков в границах городского поселения для муниципальных нужд, осуществление муниципального земельного контроля в границах городского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</si>
  <si>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1.1.1.22.1. Внесение изменений в генеральный план и правила землепользования и застройки МО Сертолово</t>
  </si>
  <si>
    <t>1.1.1.22.2. Разработка карт (планов) объектов землеустройства МО Сертолово</t>
  </si>
  <si>
    <t>1.1.5.5. Реализация непрограммных направлений расходов МО Сертолово</t>
  </si>
  <si>
    <t>1.1.5.6. Капитальный ремонт и ремонт автомобильных дорог общего пользования местного значения (областной бюджет)</t>
  </si>
  <si>
    <t>1.1.5.7.Капитальный ремонт и ремонт автомобильных дорог общего пользования местного значения (местный бюджет)</t>
  </si>
  <si>
    <t>1.1.5.8. Проектирование участков улично-дорожной сети</t>
  </si>
  <si>
    <t>1.1.21.10. Формирование и обустройство плоскостного сооружения в районе домов по ул. Молодцова д.16 и ул. Молодежная д.3 корпус 2</t>
  </si>
  <si>
    <t>1.1.21.9. Обустройство и содержание объекта внешнего благоустройства "Аллея памяти с монументом воинам, погибшим в локальных войнах и военных конфликтах"</t>
  </si>
  <si>
    <t>1.1.29. содействие в развитии сельскохозяйственного производства, создание условий для развития малого и среднего предпринимательства</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</si>
</sst>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
    <numFmt numFmtId="174" formatCode="0.0"/>
  </numFmts>
  <fonts count="48">
    <font>
      <sz val="10"/>
      <name val="Arial Cyr"/>
      <family val="0"/>
    </font>
    <font>
      <sz val="11"/>
      <color indexed="8"/>
      <name val="Calibri"/>
      <family val="2"/>
    </font>
    <font>
      <sz val="9"/>
      <name val="Times New Roman"/>
      <family val="1"/>
    </font>
    <font>
      <sz val="8"/>
      <name val="Times New Roman"/>
      <family val="1"/>
    </font>
    <font>
      <sz val="11"/>
      <name val="Times New Roman"/>
      <family val="1"/>
    </font>
    <font>
      <sz val="10"/>
      <name val="Times New Roman"/>
      <family val="1"/>
    </font>
    <font>
      <b/>
      <sz val="12"/>
      <name val="Times New Roman"/>
      <family val="1"/>
    </font>
    <font>
      <sz val="7"/>
      <name val="Times New Roman"/>
      <family val="1"/>
    </font>
    <font>
      <b/>
      <sz val="9"/>
      <name val="Times New Roman"/>
      <family val="1"/>
    </font>
    <font>
      <b/>
      <sz val="10"/>
      <name val="Times New Roman"/>
      <family val="1"/>
    </font>
    <font>
      <sz val="8"/>
      <name val="Arial Cyr"/>
      <family val="0"/>
    </font>
    <font>
      <b/>
      <sz val="11"/>
      <name val="Times New Roman"/>
      <family val="1"/>
    </font>
    <font>
      <sz val="10"/>
      <color indexed="10"/>
      <name val="Times New Roman"/>
      <family val="1"/>
    </font>
    <font>
      <sz val="10"/>
      <color indexed="12"/>
      <name val="Times New Roman"/>
      <family val="1"/>
    </font>
    <font>
      <u val="single"/>
      <sz val="11"/>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8"/>
      <name val="Times New Roman"/>
      <family val="1"/>
    </font>
    <font>
      <sz val="8"/>
      <color indexed="10"/>
      <name val="Times New Roman"/>
      <family val="1"/>
    </font>
    <font>
      <sz val="8"/>
      <name val="Tahoma"/>
      <family val="2"/>
    </font>
    <font>
      <sz val="9"/>
      <color indexed="43"/>
      <name val="Times New Roman"/>
      <family val="1"/>
    </font>
    <font>
      <b/>
      <sz val="12"/>
      <color indexed="10"/>
      <name val="Times New Roman"/>
      <family val="1"/>
    </font>
    <font>
      <sz val="9"/>
      <color indexed="10"/>
      <name val="Times New Roman"/>
      <family val="1"/>
    </font>
    <font>
      <sz val="10"/>
      <color indexed="14"/>
      <name val="Times New Roman"/>
      <family val="1"/>
    </font>
    <font>
      <sz val="9"/>
      <color indexed="12"/>
      <name val="Times New Roman"/>
      <family val="1"/>
    </font>
    <font>
      <sz val="8"/>
      <color indexed="12"/>
      <name val="Times New Roman"/>
      <family val="1"/>
    </font>
    <font>
      <sz val="11"/>
      <color indexed="8"/>
      <name val="Times New Roman"/>
      <family val="1"/>
    </font>
    <font>
      <sz val="10"/>
      <name val="Times New Roman Cyr"/>
      <family val="1"/>
    </font>
    <font>
      <sz val="9"/>
      <name val="Times New Roman Cyr"/>
      <family val="1"/>
    </font>
    <font>
      <sz val="9"/>
      <name val="Arial Cyr"/>
      <family val="0"/>
    </font>
    <font>
      <sz val="11"/>
      <color indexed="12"/>
      <name val="Times New Roman"/>
      <family val="1"/>
    </font>
    <font>
      <sz val="11"/>
      <color indexed="10"/>
      <name val="Times New Roman"/>
      <family val="1"/>
    </font>
    <font>
      <b/>
      <sz val="9"/>
      <color indexed="10"/>
      <name val="Times New Roman"/>
      <family val="1"/>
    </font>
    <font>
      <b/>
      <sz val="8"/>
      <color indexed="10"/>
      <name val="Times New Roman"/>
      <family val="1"/>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indexed="9"/>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0" fillId="12"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9" borderId="0" applyNumberFormat="0" applyBorder="0" applyAlignment="0" applyProtection="0"/>
    <xf numFmtId="0" fontId="22" fillId="7" borderId="1" applyNumberFormat="0" applyAlignment="0" applyProtection="0"/>
    <xf numFmtId="0" fontId="23" fillId="20" borderId="2" applyNumberFormat="0" applyAlignment="0" applyProtection="0"/>
    <xf numFmtId="0" fontId="24" fillId="20"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29" fillId="0" borderId="6" applyNumberFormat="0" applyFill="0" applyAlignment="0" applyProtection="0"/>
    <xf numFmtId="0" fontId="26" fillId="21" borderId="7" applyNumberFormat="0" applyAlignment="0" applyProtection="0"/>
    <xf numFmtId="0" fontId="15" fillId="0" borderId="0" applyNumberFormat="0" applyFill="0" applyBorder="0" applyAlignment="0" applyProtection="0"/>
    <xf numFmtId="0" fontId="21" fillId="22" borderId="0" applyNumberFormat="0" applyBorder="0" applyAlignment="0" applyProtection="0"/>
    <xf numFmtId="0" fontId="20" fillId="3" borderId="0" applyNumberFormat="0" applyBorder="0" applyAlignment="0" applyProtection="0"/>
    <xf numFmtId="0" fontId="28"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5" fillId="0" borderId="9" applyNumberFormat="0" applyFill="0" applyAlignment="0" applyProtection="0"/>
    <xf numFmtId="0" fontId="2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9" fillId="4" borderId="0" applyNumberFormat="0" applyBorder="0" applyAlignment="0" applyProtection="0"/>
  </cellStyleXfs>
  <cellXfs count="181">
    <xf numFmtId="0" fontId="0" fillId="0" borderId="0" xfId="0" applyAlignment="1">
      <alignment/>
    </xf>
    <xf numFmtId="0" fontId="4" fillId="0" borderId="0" xfId="0" applyFont="1" applyAlignment="1">
      <alignment/>
    </xf>
    <xf numFmtId="0" fontId="5" fillId="0" borderId="0" xfId="0" applyFont="1" applyAlignment="1">
      <alignment/>
    </xf>
    <xf numFmtId="0" fontId="2" fillId="0" borderId="0" xfId="0" applyFont="1" applyAlignment="1">
      <alignment horizontal="center" vertical="top" wrapText="1"/>
    </xf>
    <xf numFmtId="0" fontId="2" fillId="0" borderId="10"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vertical="top"/>
    </xf>
    <xf numFmtId="0" fontId="3" fillId="0" borderId="0" xfId="0" applyFont="1" applyBorder="1" applyAlignment="1">
      <alignment horizontal="center" vertical="top"/>
    </xf>
    <xf numFmtId="0" fontId="5" fillId="0" borderId="0" xfId="0" applyFont="1" applyBorder="1" applyAlignment="1">
      <alignment/>
    </xf>
    <xf numFmtId="0" fontId="5" fillId="0" borderId="0" xfId="0" applyFont="1" applyBorder="1" applyAlignment="1">
      <alignment/>
    </xf>
    <xf numFmtId="49" fontId="5" fillId="0" borderId="10" xfId="0" applyNumberFormat="1" applyFont="1" applyFill="1" applyBorder="1" applyAlignment="1">
      <alignment horizontal="center" vertical="top"/>
    </xf>
    <xf numFmtId="0" fontId="3" fillId="0" borderId="0" xfId="0" applyFont="1" applyBorder="1" applyAlignment="1">
      <alignment vertical="top"/>
    </xf>
    <xf numFmtId="172" fontId="4" fillId="0" borderId="10" xfId="0" applyNumberFormat="1" applyFont="1" applyFill="1" applyBorder="1" applyAlignment="1">
      <alignment horizontal="center" vertical="top"/>
    </xf>
    <xf numFmtId="49" fontId="2" fillId="0" borderId="10" xfId="0" applyNumberFormat="1" applyFont="1" applyFill="1" applyBorder="1" applyAlignment="1">
      <alignment horizontal="center" vertical="top"/>
    </xf>
    <xf numFmtId="49" fontId="7" fillId="0" borderId="10" xfId="0" applyNumberFormat="1" applyFont="1" applyFill="1" applyBorder="1" applyAlignment="1">
      <alignment horizontal="left" vertical="top" wrapText="1"/>
    </xf>
    <xf numFmtId="49" fontId="5" fillId="22" borderId="10" xfId="0" applyNumberFormat="1" applyFont="1" applyFill="1" applyBorder="1" applyAlignment="1">
      <alignment horizontal="center" vertical="top" wrapText="1"/>
    </xf>
    <xf numFmtId="49" fontId="5" fillId="24" borderId="10" xfId="0" applyNumberFormat="1" applyFont="1" applyFill="1" applyBorder="1" applyAlignment="1">
      <alignment horizontal="center" vertical="top"/>
    </xf>
    <xf numFmtId="49" fontId="5" fillId="24" borderId="10" xfId="0" applyNumberFormat="1" applyFont="1" applyFill="1" applyBorder="1" applyAlignment="1">
      <alignment horizontal="left" vertical="top" wrapText="1"/>
    </xf>
    <xf numFmtId="49" fontId="5" fillId="24" borderId="10" xfId="0" applyNumberFormat="1" applyFont="1" applyFill="1" applyBorder="1" applyAlignment="1">
      <alignment horizontal="center" vertical="top" wrapText="1"/>
    </xf>
    <xf numFmtId="49" fontId="5" fillId="0" borderId="10" xfId="0" applyNumberFormat="1" applyFont="1" applyFill="1" applyBorder="1" applyAlignment="1">
      <alignment horizontal="center" vertical="top" wrapText="1"/>
    </xf>
    <xf numFmtId="172" fontId="5" fillId="0" borderId="0" xfId="0" applyNumberFormat="1" applyFont="1" applyAlignment="1">
      <alignment/>
    </xf>
    <xf numFmtId="49" fontId="2" fillId="0" borderId="10" xfId="0" applyNumberFormat="1" applyFont="1" applyFill="1" applyBorder="1" applyAlignment="1">
      <alignment horizontal="left" vertical="top" wrapText="1"/>
    </xf>
    <xf numFmtId="0" fontId="2" fillId="0" borderId="10" xfId="0" applyNumberFormat="1" applyFont="1" applyFill="1" applyBorder="1" applyAlignment="1">
      <alignment horizontal="left" vertical="top" wrapText="1"/>
    </xf>
    <xf numFmtId="49" fontId="2" fillId="24" borderId="10" xfId="0" applyNumberFormat="1" applyFont="1" applyFill="1" applyBorder="1" applyAlignment="1">
      <alignment horizontal="left" vertical="top" wrapText="1"/>
    </xf>
    <xf numFmtId="172" fontId="11" fillId="22" borderId="10" xfId="0" applyNumberFormat="1" applyFont="1" applyFill="1" applyBorder="1" applyAlignment="1">
      <alignment horizontal="center" vertical="top"/>
    </xf>
    <xf numFmtId="0" fontId="2" fillId="24" borderId="10" xfId="0" applyNumberFormat="1" applyFont="1" applyFill="1" applyBorder="1" applyAlignment="1">
      <alignment horizontal="left" vertical="top" wrapText="1"/>
    </xf>
    <xf numFmtId="172" fontId="11" fillId="24" borderId="10" xfId="0" applyNumberFormat="1" applyFont="1" applyFill="1" applyBorder="1" applyAlignment="1">
      <alignment horizontal="center" vertical="top"/>
    </xf>
    <xf numFmtId="172" fontId="4" fillId="22" borderId="10" xfId="0" applyNumberFormat="1" applyFont="1" applyFill="1" applyBorder="1" applyAlignment="1">
      <alignment horizontal="center" vertical="top"/>
    </xf>
    <xf numFmtId="172" fontId="11" fillId="22" borderId="10" xfId="0" applyNumberFormat="1" applyFont="1" applyFill="1" applyBorder="1" applyAlignment="1">
      <alignment horizontal="center" vertical="center"/>
    </xf>
    <xf numFmtId="0" fontId="5" fillId="0" borderId="10" xfId="0" applyFont="1" applyBorder="1" applyAlignment="1">
      <alignment horizontal="left" vertical="top" wrapText="1"/>
    </xf>
    <xf numFmtId="0" fontId="5" fillId="24" borderId="10" xfId="0" applyFont="1" applyFill="1" applyBorder="1" applyAlignment="1">
      <alignment horizontal="left" vertical="top" wrapText="1"/>
    </xf>
    <xf numFmtId="0" fontId="5" fillId="0" borderId="10" xfId="0" applyFont="1" applyFill="1" applyBorder="1" applyAlignment="1">
      <alignment horizontal="left" vertical="top" wrapText="1"/>
    </xf>
    <xf numFmtId="0" fontId="5" fillId="25" borderId="10" xfId="0" applyFont="1" applyFill="1" applyBorder="1" applyAlignment="1">
      <alignment horizontal="left" vertical="top" wrapText="1"/>
    </xf>
    <xf numFmtId="0" fontId="12" fillId="0" borderId="0" xfId="0" applyFont="1" applyAlignment="1">
      <alignment/>
    </xf>
    <xf numFmtId="0" fontId="13" fillId="0" borderId="0" xfId="0" applyFont="1" applyAlignment="1">
      <alignment/>
    </xf>
    <xf numFmtId="172" fontId="13" fillId="0" borderId="0" xfId="0" applyNumberFormat="1" applyFont="1" applyAlignment="1">
      <alignment/>
    </xf>
    <xf numFmtId="0" fontId="6" fillId="0" borderId="0" xfId="0" applyFont="1" applyBorder="1" applyAlignment="1">
      <alignment horizontal="center" vertical="top" wrapText="1"/>
    </xf>
    <xf numFmtId="0" fontId="3" fillId="0" borderId="10" xfId="0" applyFont="1" applyBorder="1" applyAlignment="1">
      <alignment horizontal="center" vertical="center" wrapText="1"/>
    </xf>
    <xf numFmtId="49" fontId="9" fillId="22" borderId="10" xfId="0" applyNumberFormat="1" applyFont="1" applyFill="1" applyBorder="1" applyAlignment="1">
      <alignment horizontal="center" vertical="top"/>
    </xf>
    <xf numFmtId="0" fontId="9" fillId="22" borderId="10" xfId="0" applyFont="1" applyFill="1" applyBorder="1" applyAlignment="1">
      <alignment horizontal="left" vertical="top" wrapText="1"/>
    </xf>
    <xf numFmtId="49" fontId="9" fillId="22" borderId="10" xfId="0" applyNumberFormat="1" applyFont="1" applyFill="1" applyBorder="1" applyAlignment="1">
      <alignment horizontal="center" vertical="top" wrapText="1"/>
    </xf>
    <xf numFmtId="0" fontId="8" fillId="22" borderId="10" xfId="0" applyNumberFormat="1" applyFont="1" applyFill="1" applyBorder="1" applyAlignment="1">
      <alignment horizontal="left" vertical="top" wrapText="1"/>
    </xf>
    <xf numFmtId="0" fontId="8" fillId="0" borderId="0" xfId="0" applyFont="1" applyAlignment="1">
      <alignment vertical="top"/>
    </xf>
    <xf numFmtId="49" fontId="8" fillId="22" borderId="10" xfId="0" applyNumberFormat="1" applyFont="1" applyFill="1" applyBorder="1" applyAlignment="1">
      <alignment horizontal="left" vertical="top" wrapText="1"/>
    </xf>
    <xf numFmtId="49" fontId="9" fillId="22" borderId="10" xfId="0" applyNumberFormat="1" applyFont="1" applyFill="1" applyBorder="1" applyAlignment="1">
      <alignment horizontal="left" vertical="top" wrapText="1"/>
    </xf>
    <xf numFmtId="49" fontId="9" fillId="22" borderId="10" xfId="0" applyNumberFormat="1" applyFont="1" applyFill="1" applyBorder="1" applyAlignment="1">
      <alignment horizontal="center" vertical="center" wrapText="1"/>
    </xf>
    <xf numFmtId="0" fontId="8" fillId="0" borderId="10" xfId="0" applyFont="1" applyBorder="1" applyAlignment="1">
      <alignment horizontal="left" vertical="top" wrapText="1"/>
    </xf>
    <xf numFmtId="49" fontId="8" fillId="0" borderId="10" xfId="0" applyNumberFormat="1" applyFont="1" applyFill="1" applyBorder="1" applyAlignment="1">
      <alignment horizontal="center" vertical="top"/>
    </xf>
    <xf numFmtId="49" fontId="8" fillId="0" borderId="10" xfId="0" applyNumberFormat="1" applyFont="1" applyFill="1" applyBorder="1" applyAlignment="1">
      <alignment horizontal="center" vertical="top" wrapText="1"/>
    </xf>
    <xf numFmtId="172" fontId="8" fillId="0" borderId="10" xfId="0" applyNumberFormat="1" applyFont="1" applyFill="1" applyBorder="1" applyAlignment="1">
      <alignment horizontal="center" vertical="top"/>
    </xf>
    <xf numFmtId="0" fontId="5" fillId="0" borderId="11" xfId="0" applyFont="1" applyBorder="1" applyAlignment="1">
      <alignment/>
    </xf>
    <xf numFmtId="0" fontId="3" fillId="0" borderId="12" xfId="0" applyFont="1" applyBorder="1" applyAlignment="1">
      <alignment horizontal="center" vertical="top" wrapText="1"/>
    </xf>
    <xf numFmtId="0" fontId="5" fillId="0" borderId="11" xfId="0" applyFont="1" applyBorder="1" applyAlignment="1">
      <alignment horizontal="left" wrapText="1"/>
    </xf>
    <xf numFmtId="49" fontId="31" fillId="22" borderId="10" xfId="0" applyNumberFormat="1" applyFont="1" applyFill="1" applyBorder="1" applyAlignment="1">
      <alignment horizontal="center" vertical="center" textRotation="90"/>
    </xf>
    <xf numFmtId="49" fontId="31" fillId="22" borderId="10" xfId="0" applyNumberFormat="1" applyFont="1" applyFill="1" applyBorder="1" applyAlignment="1">
      <alignment horizontal="center" vertical="center" textRotation="90" wrapText="1"/>
    </xf>
    <xf numFmtId="49" fontId="3" fillId="24" borderId="10" xfId="0" applyNumberFormat="1" applyFont="1" applyFill="1" applyBorder="1" applyAlignment="1">
      <alignment horizontal="center" vertical="center" textRotation="90" wrapText="1"/>
    </xf>
    <xf numFmtId="49" fontId="3" fillId="0" borderId="10" xfId="0" applyNumberFormat="1" applyFont="1" applyFill="1" applyBorder="1" applyAlignment="1">
      <alignment horizontal="center" vertical="center" textRotation="90"/>
    </xf>
    <xf numFmtId="49" fontId="3" fillId="0" borderId="10" xfId="0" applyNumberFormat="1" applyFont="1" applyFill="1" applyBorder="1" applyAlignment="1">
      <alignment horizontal="center" vertical="center" textRotation="90" wrapText="1"/>
    </xf>
    <xf numFmtId="49" fontId="3" fillId="0" borderId="10" xfId="0" applyNumberFormat="1" applyFont="1" applyFill="1" applyBorder="1" applyAlignment="1">
      <alignment horizontal="center" vertical="top"/>
    </xf>
    <xf numFmtId="49" fontId="3" fillId="24" borderId="10" xfId="0" applyNumberFormat="1" applyFont="1" applyFill="1" applyBorder="1" applyAlignment="1">
      <alignment horizontal="center" vertical="top"/>
    </xf>
    <xf numFmtId="49" fontId="32" fillId="0" borderId="10" xfId="0" applyNumberFormat="1" applyFont="1" applyFill="1" applyBorder="1" applyAlignment="1">
      <alignment horizontal="center" vertical="top" wrapText="1"/>
    </xf>
    <xf numFmtId="49" fontId="3" fillId="24" borderId="10" xfId="0" applyNumberFormat="1" applyFont="1" applyFill="1" applyBorder="1" applyAlignment="1">
      <alignment horizontal="center" vertical="center" textRotation="90"/>
    </xf>
    <xf numFmtId="0" fontId="3" fillId="0" borderId="10" xfId="0" applyNumberFormat="1" applyFont="1" applyFill="1" applyBorder="1" applyAlignment="1">
      <alignment horizontal="center" vertical="center" textRotation="90" wrapText="1"/>
    </xf>
    <xf numFmtId="49" fontId="3" fillId="0" borderId="10" xfId="0" applyNumberFormat="1" applyFont="1" applyFill="1" applyBorder="1" applyAlignment="1">
      <alignment horizontal="center" textRotation="90"/>
    </xf>
    <xf numFmtId="49" fontId="3" fillId="0" borderId="10" xfId="0" applyNumberFormat="1" applyFont="1" applyFill="1" applyBorder="1" applyAlignment="1">
      <alignment horizontal="center" vertical="top" wrapText="1"/>
    </xf>
    <xf numFmtId="0" fontId="5" fillId="24" borderId="10" xfId="0" applyFont="1" applyFill="1" applyBorder="1" applyAlignment="1">
      <alignment horizontal="left" vertical="top" wrapText="1"/>
    </xf>
    <xf numFmtId="172" fontId="4" fillId="24" borderId="10" xfId="0" applyNumberFormat="1" applyFont="1" applyFill="1" applyBorder="1" applyAlignment="1">
      <alignment horizontal="center" vertical="top"/>
    </xf>
    <xf numFmtId="0" fontId="2" fillId="0" borderId="0" xfId="0" applyFont="1" applyFill="1" applyAlignment="1">
      <alignment vertical="top"/>
    </xf>
    <xf numFmtId="0" fontId="5" fillId="0" borderId="0" xfId="0" applyFont="1" applyFill="1" applyBorder="1" applyAlignment="1">
      <alignment/>
    </xf>
    <xf numFmtId="0" fontId="12" fillId="0" borderId="0" xfId="0" applyFont="1" applyBorder="1" applyAlignment="1">
      <alignment/>
    </xf>
    <xf numFmtId="0" fontId="13" fillId="0" borderId="0" xfId="0" applyFont="1" applyBorder="1" applyAlignment="1">
      <alignment/>
    </xf>
    <xf numFmtId="0" fontId="8" fillId="0" borderId="0" xfId="0" applyFont="1" applyFill="1" applyAlignment="1">
      <alignment vertical="top"/>
    </xf>
    <xf numFmtId="0" fontId="34" fillId="0" borderId="0" xfId="0" applyFont="1" applyFill="1" applyAlignment="1">
      <alignment vertical="top"/>
    </xf>
    <xf numFmtId="0" fontId="5" fillId="0" borderId="0" xfId="0" applyFont="1" applyFill="1" applyAlignment="1">
      <alignment/>
    </xf>
    <xf numFmtId="0" fontId="35" fillId="0" borderId="0" xfId="0" applyFont="1" applyBorder="1" applyAlignment="1">
      <alignment horizontal="center" vertical="top" wrapText="1"/>
    </xf>
    <xf numFmtId="0" fontId="12" fillId="0" borderId="11" xfId="0" applyFont="1" applyBorder="1" applyAlignment="1">
      <alignment/>
    </xf>
    <xf numFmtId="0" fontId="5" fillId="0" borderId="10" xfId="0" applyFont="1" applyBorder="1" applyAlignment="1">
      <alignment wrapText="1"/>
    </xf>
    <xf numFmtId="0" fontId="5" fillId="0" borderId="10" xfId="0" applyFont="1" applyBorder="1" applyAlignment="1">
      <alignment vertical="top" wrapText="1"/>
    </xf>
    <xf numFmtId="0" fontId="5" fillId="0" borderId="10" xfId="0" applyFont="1" applyBorder="1" applyAlignment="1">
      <alignment vertical="top"/>
    </xf>
    <xf numFmtId="49" fontId="36" fillId="0" borderId="10" xfId="0" applyNumberFormat="1" applyFont="1" applyFill="1" applyBorder="1" applyAlignment="1">
      <alignment horizontal="center" vertical="top"/>
    </xf>
    <xf numFmtId="49" fontId="32" fillId="0" borderId="10" xfId="0" applyNumberFormat="1" applyFont="1" applyFill="1" applyBorder="1" applyAlignment="1">
      <alignment horizontal="center" vertical="top"/>
    </xf>
    <xf numFmtId="0" fontId="2" fillId="0" borderId="10" xfId="0" applyNumberFormat="1" applyFont="1" applyBorder="1" applyAlignment="1">
      <alignment vertical="top" wrapText="1"/>
    </xf>
    <xf numFmtId="49" fontId="12" fillId="0" borderId="0" xfId="0" applyNumberFormat="1" applyFont="1" applyBorder="1" applyAlignment="1">
      <alignment/>
    </xf>
    <xf numFmtId="49" fontId="12" fillId="0" borderId="0" xfId="0" applyNumberFormat="1" applyFont="1" applyAlignment="1">
      <alignment/>
    </xf>
    <xf numFmtId="172" fontId="37" fillId="0" borderId="0" xfId="0" applyNumberFormat="1" applyFont="1" applyBorder="1" applyAlignment="1">
      <alignment/>
    </xf>
    <xf numFmtId="172" fontId="37" fillId="0" borderId="0" xfId="0" applyNumberFormat="1" applyFont="1" applyAlignment="1">
      <alignment/>
    </xf>
    <xf numFmtId="49" fontId="38" fillId="0" borderId="10" xfId="0" applyNumberFormat="1" applyFont="1" applyFill="1" applyBorder="1" applyAlignment="1">
      <alignment horizontal="center" vertical="top"/>
    </xf>
    <xf numFmtId="0" fontId="38" fillId="0" borderId="10" xfId="0" applyNumberFormat="1" applyFont="1" applyFill="1" applyBorder="1" applyAlignment="1">
      <alignment horizontal="left" vertical="top" wrapText="1"/>
    </xf>
    <xf numFmtId="49" fontId="39" fillId="0" borderId="10" xfId="0" applyNumberFormat="1" applyFont="1" applyFill="1" applyBorder="1" applyAlignment="1">
      <alignment horizontal="center" vertical="center" textRotation="90" wrapText="1"/>
    </xf>
    <xf numFmtId="0" fontId="38" fillId="0" borderId="0" xfId="0" applyFont="1" applyFill="1" applyAlignment="1">
      <alignment vertical="top"/>
    </xf>
    <xf numFmtId="0" fontId="38" fillId="0" borderId="0" xfId="0" applyFont="1" applyAlignment="1">
      <alignment vertical="top"/>
    </xf>
    <xf numFmtId="172" fontId="12" fillId="0" borderId="0" xfId="0" applyNumberFormat="1" applyFont="1" applyAlignment="1">
      <alignment/>
    </xf>
    <xf numFmtId="49" fontId="5" fillId="0" borderId="0" xfId="0" applyNumberFormat="1" applyFont="1" applyAlignment="1">
      <alignment/>
    </xf>
    <xf numFmtId="49" fontId="5" fillId="0" borderId="0" xfId="0" applyNumberFormat="1" applyFont="1" applyBorder="1" applyAlignment="1">
      <alignment/>
    </xf>
    <xf numFmtId="172" fontId="5" fillId="0" borderId="10" xfId="0" applyNumberFormat="1" applyFont="1" applyBorder="1" applyAlignment="1">
      <alignment/>
    </xf>
    <xf numFmtId="172" fontId="5" fillId="0" borderId="13" xfId="0" applyNumberFormat="1" applyFont="1" applyBorder="1" applyAlignment="1">
      <alignment/>
    </xf>
    <xf numFmtId="172" fontId="5" fillId="0" borderId="14" xfId="0" applyNumberFormat="1" applyFont="1" applyBorder="1" applyAlignment="1">
      <alignment/>
    </xf>
    <xf numFmtId="172" fontId="5" fillId="0" borderId="15" xfId="0" applyNumberFormat="1" applyFont="1" applyBorder="1" applyAlignment="1">
      <alignment/>
    </xf>
    <xf numFmtId="172" fontId="40" fillId="0" borderId="10" xfId="0" applyNumberFormat="1" applyFont="1" applyFill="1" applyBorder="1" applyAlignment="1">
      <alignment horizontal="center" vertical="top"/>
    </xf>
    <xf numFmtId="49" fontId="36" fillId="0" borderId="10" xfId="0" applyNumberFormat="1" applyFont="1" applyFill="1" applyBorder="1" applyAlignment="1">
      <alignment horizontal="left" vertical="top" wrapText="1"/>
    </xf>
    <xf numFmtId="49" fontId="3" fillId="24" borderId="10" xfId="0" applyNumberFormat="1" applyFont="1" applyFill="1" applyBorder="1" applyAlignment="1">
      <alignment vertical="center" textRotation="90"/>
    </xf>
    <xf numFmtId="0" fontId="9" fillId="22" borderId="10" xfId="0" applyFont="1" applyFill="1" applyBorder="1" applyAlignment="1">
      <alignment horizontal="left" vertical="top" wrapText="1"/>
    </xf>
    <xf numFmtId="0" fontId="5" fillId="22" borderId="10" xfId="0" applyFont="1" applyFill="1" applyBorder="1" applyAlignment="1">
      <alignment horizontal="left" vertical="top" wrapText="1"/>
    </xf>
    <xf numFmtId="49" fontId="5" fillId="22" borderId="10" xfId="0" applyNumberFormat="1" applyFont="1" applyFill="1" applyBorder="1" applyAlignment="1">
      <alignment horizontal="center" vertical="top"/>
    </xf>
    <xf numFmtId="49" fontId="3" fillId="22" borderId="10" xfId="0" applyNumberFormat="1" applyFont="1" applyFill="1" applyBorder="1" applyAlignment="1">
      <alignment horizontal="center" vertical="center" textRotation="90" wrapText="1"/>
    </xf>
    <xf numFmtId="49" fontId="2" fillId="22" borderId="10" xfId="0" applyNumberFormat="1" applyFont="1" applyFill="1" applyBorder="1" applyAlignment="1">
      <alignment horizontal="left" vertical="top" wrapText="1"/>
    </xf>
    <xf numFmtId="49" fontId="3" fillId="22" borderId="10" xfId="0" applyNumberFormat="1" applyFont="1" applyFill="1" applyBorder="1" applyAlignment="1">
      <alignment vertical="center" textRotation="90"/>
    </xf>
    <xf numFmtId="49" fontId="2" fillId="22" borderId="10" xfId="0" applyNumberFormat="1" applyFont="1" applyFill="1" applyBorder="1" applyAlignment="1">
      <alignment horizontal="center" vertical="top"/>
    </xf>
    <xf numFmtId="49" fontId="2" fillId="24" borderId="10" xfId="0" applyNumberFormat="1" applyFont="1" applyFill="1" applyBorder="1" applyAlignment="1">
      <alignment horizontal="center" vertical="top"/>
    </xf>
    <xf numFmtId="49" fontId="31" fillId="22" borderId="10" xfId="0" applyNumberFormat="1" applyFont="1" applyFill="1" applyBorder="1" applyAlignment="1">
      <alignment horizontal="center" vertical="top" textRotation="90"/>
    </xf>
    <xf numFmtId="49" fontId="31" fillId="22" borderId="10" xfId="0" applyNumberFormat="1" applyFont="1" applyFill="1" applyBorder="1" applyAlignment="1">
      <alignment horizontal="center" vertical="top" textRotation="90" wrapText="1"/>
    </xf>
    <xf numFmtId="0" fontId="9" fillId="22" borderId="10" xfId="0" applyFont="1" applyFill="1" applyBorder="1" applyAlignment="1">
      <alignment horizontal="left" vertical="center" wrapText="1"/>
    </xf>
    <xf numFmtId="49" fontId="9" fillId="22" borderId="10" xfId="0" applyNumberFormat="1" applyFont="1" applyFill="1" applyBorder="1" applyAlignment="1">
      <alignment horizontal="center" vertical="center"/>
    </xf>
    <xf numFmtId="49" fontId="8" fillId="22" borderId="10" xfId="0" applyNumberFormat="1" applyFont="1" applyFill="1" applyBorder="1" applyAlignment="1">
      <alignment horizontal="center" vertical="top" wrapText="1"/>
    </xf>
    <xf numFmtId="0" fontId="8" fillId="22" borderId="10" xfId="0" applyNumberFormat="1" applyFont="1" applyFill="1" applyBorder="1" applyAlignment="1">
      <alignment horizontal="center" vertical="top" wrapText="1"/>
    </xf>
    <xf numFmtId="49" fontId="2" fillId="22" borderId="10" xfId="0" applyNumberFormat="1" applyFont="1" applyFill="1" applyBorder="1" applyAlignment="1">
      <alignment horizontal="center" vertical="top" wrapText="1"/>
    </xf>
    <xf numFmtId="49" fontId="3" fillId="22" borderId="10" xfId="0" applyNumberFormat="1" applyFont="1" applyFill="1" applyBorder="1" applyAlignment="1">
      <alignment horizontal="center" vertical="top" textRotation="90"/>
    </xf>
    <xf numFmtId="49" fontId="3" fillId="22" borderId="10" xfId="0" applyNumberFormat="1" applyFont="1" applyFill="1" applyBorder="1" applyAlignment="1">
      <alignment horizontal="center" vertical="top" textRotation="90" wrapText="1"/>
    </xf>
    <xf numFmtId="49" fontId="42" fillId="0" borderId="10" xfId="0" applyNumberFormat="1" applyFont="1" applyFill="1" applyBorder="1" applyAlignment="1">
      <alignment horizontal="center" vertical="center"/>
    </xf>
    <xf numFmtId="49" fontId="42"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xf>
    <xf numFmtId="172" fontId="11" fillId="24" borderId="10" xfId="0" applyNumberFormat="1" applyFont="1" applyFill="1" applyBorder="1" applyAlignment="1">
      <alignment vertical="top"/>
    </xf>
    <xf numFmtId="172" fontId="2" fillId="0" borderId="10" xfId="0" applyNumberFormat="1" applyFont="1" applyBorder="1" applyAlignment="1">
      <alignment horizontal="center" vertical="top"/>
    </xf>
    <xf numFmtId="172" fontId="4" fillId="0" borderId="10" xfId="0" applyNumberFormat="1" applyFont="1" applyBorder="1" applyAlignment="1">
      <alignment horizontal="center" vertical="top"/>
    </xf>
    <xf numFmtId="172" fontId="44" fillId="0" borderId="10" xfId="0" applyNumberFormat="1" applyFont="1" applyBorder="1" applyAlignment="1">
      <alignment horizontal="center" vertical="top"/>
    </xf>
    <xf numFmtId="172" fontId="11" fillId="0" borderId="10" xfId="0" applyNumberFormat="1" applyFont="1" applyBorder="1" applyAlignment="1">
      <alignment horizontal="center" vertical="top"/>
    </xf>
    <xf numFmtId="172" fontId="11" fillId="24" borderId="10" xfId="0" applyNumberFormat="1" applyFont="1" applyFill="1" applyBorder="1" applyAlignment="1">
      <alignment horizontal="center" vertical="top"/>
    </xf>
    <xf numFmtId="172" fontId="11" fillId="22" borderId="10" xfId="0" applyNumberFormat="1" applyFont="1" applyFill="1" applyBorder="1" applyAlignment="1">
      <alignment horizontal="center" vertical="top"/>
    </xf>
    <xf numFmtId="49" fontId="5" fillId="25" borderId="10" xfId="0" applyNumberFormat="1" applyFont="1" applyFill="1" applyBorder="1" applyAlignment="1">
      <alignment horizontal="center" vertical="top" wrapText="1"/>
    </xf>
    <xf numFmtId="172" fontId="4" fillId="22" borderId="10" xfId="0" applyNumberFormat="1" applyFont="1" applyFill="1" applyBorder="1" applyAlignment="1">
      <alignment horizontal="center" vertical="top"/>
    </xf>
    <xf numFmtId="172" fontId="5" fillId="0" borderId="10" xfId="0" applyNumberFormat="1" applyFont="1" applyFill="1" applyBorder="1" applyAlignment="1">
      <alignment horizontal="center" vertical="center"/>
    </xf>
    <xf numFmtId="172" fontId="2" fillId="0" borderId="10" xfId="0" applyNumberFormat="1" applyFont="1" applyBorder="1" applyAlignment="1">
      <alignment horizontal="center" vertical="top" wrapText="1"/>
    </xf>
    <xf numFmtId="0" fontId="2" fillId="22" borderId="10" xfId="0" applyNumberFormat="1" applyFont="1" applyFill="1" applyBorder="1" applyAlignment="1">
      <alignment horizontal="left" vertical="top" wrapText="1"/>
    </xf>
    <xf numFmtId="172" fontId="45" fillId="0" borderId="10" xfId="0" applyNumberFormat="1" applyFont="1" applyBorder="1" applyAlignment="1">
      <alignment horizontal="center" vertical="top"/>
    </xf>
    <xf numFmtId="0" fontId="2" fillId="0" borderId="10" xfId="0" applyNumberFormat="1" applyFont="1" applyBorder="1" applyAlignment="1">
      <alignment horizontal="center" vertical="top" wrapText="1"/>
    </xf>
    <xf numFmtId="0" fontId="11" fillId="0" borderId="0" xfId="0" applyFont="1" applyAlignment="1">
      <alignment/>
    </xf>
    <xf numFmtId="49" fontId="36" fillId="24" borderId="10" xfId="0" applyNumberFormat="1" applyFont="1" applyFill="1" applyBorder="1" applyAlignment="1">
      <alignment horizontal="left" vertical="top" wrapText="1"/>
    </xf>
    <xf numFmtId="49" fontId="32" fillId="24" borderId="10" xfId="0" applyNumberFormat="1" applyFont="1" applyFill="1" applyBorder="1" applyAlignment="1">
      <alignment horizontal="center" vertical="center" textRotation="90" wrapText="1"/>
    </xf>
    <xf numFmtId="49" fontId="32" fillId="0" borderId="10" xfId="0" applyNumberFormat="1" applyFont="1" applyFill="1" applyBorder="1" applyAlignment="1">
      <alignment horizontal="center" vertical="center" textRotation="90"/>
    </xf>
    <xf numFmtId="49" fontId="32" fillId="0" borderId="10" xfId="0" applyNumberFormat="1" applyFont="1" applyFill="1" applyBorder="1" applyAlignment="1">
      <alignment horizontal="center" vertical="center" textRotation="90" wrapText="1"/>
    </xf>
    <xf numFmtId="0" fontId="36" fillId="0" borderId="10" xfId="0" applyNumberFormat="1" applyFont="1" applyFill="1" applyBorder="1" applyAlignment="1">
      <alignment horizontal="left" vertical="top" wrapText="1"/>
    </xf>
    <xf numFmtId="49" fontId="32" fillId="24" borderId="10" xfId="0" applyNumberFormat="1" applyFont="1" applyFill="1" applyBorder="1" applyAlignment="1">
      <alignment vertical="center" textRotation="90"/>
    </xf>
    <xf numFmtId="49" fontId="46" fillId="22" borderId="10" xfId="0" applyNumberFormat="1" applyFont="1" applyFill="1" applyBorder="1" applyAlignment="1">
      <alignment horizontal="center" vertical="top" wrapText="1"/>
    </xf>
    <xf numFmtId="49" fontId="47" fillId="22" borderId="10" xfId="0" applyNumberFormat="1" applyFont="1" applyFill="1" applyBorder="1" applyAlignment="1">
      <alignment horizontal="center" vertical="top" textRotation="90"/>
    </xf>
    <xf numFmtId="49" fontId="47" fillId="22" borderId="10" xfId="0" applyNumberFormat="1" applyFont="1" applyFill="1" applyBorder="1" applyAlignment="1">
      <alignment horizontal="center" vertical="top" textRotation="90" wrapText="1"/>
    </xf>
    <xf numFmtId="0" fontId="46" fillId="22" borderId="10" xfId="0" applyNumberFormat="1" applyFont="1" applyFill="1" applyBorder="1" applyAlignment="1">
      <alignment horizontal="center" vertical="top" wrapText="1"/>
    </xf>
    <xf numFmtId="49" fontId="36" fillId="22" borderId="10" xfId="0" applyNumberFormat="1" applyFont="1" applyFill="1" applyBorder="1" applyAlignment="1">
      <alignment horizontal="center" vertical="top" wrapText="1"/>
    </xf>
    <xf numFmtId="49" fontId="32" fillId="22" borderId="10" xfId="0" applyNumberFormat="1" applyFont="1" applyFill="1" applyBorder="1" applyAlignment="1">
      <alignment horizontal="center" vertical="top" textRotation="90"/>
    </xf>
    <xf numFmtId="49" fontId="32" fillId="22" borderId="10" xfId="0" applyNumberFormat="1" applyFont="1" applyFill="1" applyBorder="1" applyAlignment="1">
      <alignment horizontal="center" vertical="top" textRotation="90" wrapText="1"/>
    </xf>
    <xf numFmtId="49" fontId="32" fillId="22" borderId="10" xfId="0" applyNumberFormat="1" applyFont="1" applyFill="1" applyBorder="1" applyAlignment="1">
      <alignment vertical="center" textRotation="90"/>
    </xf>
    <xf numFmtId="49" fontId="32" fillId="22" borderId="10" xfId="0" applyNumberFormat="1" applyFont="1" applyFill="1" applyBorder="1" applyAlignment="1">
      <alignment horizontal="center" vertical="center" textRotation="90" wrapText="1"/>
    </xf>
    <xf numFmtId="0" fontId="2" fillId="0" borderId="10" xfId="0" applyFont="1" applyBorder="1" applyAlignment="1">
      <alignment horizontal="center" vertical="center" wrapText="1"/>
    </xf>
    <xf numFmtId="0" fontId="5" fillId="0" borderId="0" xfId="0" applyFont="1" applyBorder="1" applyAlignment="1">
      <alignment horizontal="left" wrapText="1"/>
    </xf>
    <xf numFmtId="0" fontId="5" fillId="0" borderId="11" xfId="0" applyFont="1" applyBorder="1" applyAlignment="1">
      <alignment horizontal="center"/>
    </xf>
    <xf numFmtId="0" fontId="6" fillId="0" borderId="0" xfId="0" applyFont="1" applyBorder="1" applyAlignment="1">
      <alignment horizontal="center" vertical="top" wrapText="1"/>
    </xf>
    <xf numFmtId="0" fontId="35" fillId="0" borderId="0" xfId="0" applyFont="1" applyBorder="1" applyAlignment="1">
      <alignment horizontal="center" vertical="top" wrapText="1"/>
    </xf>
    <xf numFmtId="0" fontId="2" fillId="0" borderId="10" xfId="0" applyFont="1" applyBorder="1" applyAlignment="1">
      <alignment horizontal="center" vertical="center" textRotation="90" wrapText="1"/>
    </xf>
    <xf numFmtId="0" fontId="3" fillId="0" borderId="12" xfId="0" applyFont="1" applyBorder="1" applyAlignment="1">
      <alignment horizontal="center" vertical="top"/>
    </xf>
    <xf numFmtId="0" fontId="5" fillId="0" borderId="12" xfId="0" applyFont="1" applyBorder="1" applyAlignment="1">
      <alignment/>
    </xf>
    <xf numFmtId="0" fontId="0" fillId="0" borderId="12" xfId="0" applyBorder="1" applyAlignment="1">
      <alignment/>
    </xf>
    <xf numFmtId="49" fontId="5" fillId="24" borderId="10" xfId="0" applyNumberFormat="1" applyFont="1" applyFill="1" applyBorder="1" applyAlignment="1">
      <alignment horizontal="center" vertical="top" wrapText="1"/>
    </xf>
    <xf numFmtId="0" fontId="0" fillId="24" borderId="10" xfId="0" applyFill="1" applyBorder="1" applyAlignment="1">
      <alignment horizontal="center" vertical="top" wrapText="1"/>
    </xf>
    <xf numFmtId="49" fontId="9" fillId="22" borderId="10" xfId="0" applyNumberFormat="1" applyFont="1" applyFill="1" applyBorder="1" applyAlignment="1">
      <alignment horizontal="center" vertical="top" wrapText="1"/>
    </xf>
    <xf numFmtId="0" fontId="8" fillId="22" borderId="10" xfId="0" applyFont="1" applyFill="1" applyBorder="1" applyAlignment="1">
      <alignment horizontal="center" vertical="top" wrapText="1"/>
    </xf>
    <xf numFmtId="49" fontId="5" fillId="22" borderId="10" xfId="0" applyNumberFormat="1" applyFont="1" applyFill="1" applyBorder="1" applyAlignment="1">
      <alignment horizontal="center" vertical="top" wrapText="1"/>
    </xf>
    <xf numFmtId="0" fontId="2" fillId="22" borderId="10" xfId="0" applyFont="1" applyFill="1" applyBorder="1" applyAlignment="1">
      <alignment horizontal="center" vertical="top" wrapText="1"/>
    </xf>
    <xf numFmtId="0" fontId="2" fillId="24" borderId="10" xfId="0" applyFont="1" applyFill="1" applyBorder="1" applyAlignment="1">
      <alignment horizontal="center" vertical="top" wrapText="1"/>
    </xf>
    <xf numFmtId="0" fontId="0" fillId="24" borderId="10" xfId="0" applyFont="1" applyFill="1" applyBorder="1" applyAlignment="1">
      <alignment horizontal="center" vertical="top" wrapText="1"/>
    </xf>
    <xf numFmtId="49" fontId="9" fillId="22"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center" vertical="top" wrapText="1"/>
    </xf>
    <xf numFmtId="0" fontId="0" fillId="0" borderId="10" xfId="0" applyBorder="1" applyAlignment="1">
      <alignment horizontal="center" vertical="top" wrapText="1"/>
    </xf>
    <xf numFmtId="49" fontId="42" fillId="0" borderId="10" xfId="0" applyNumberFormat="1" applyFont="1" applyFill="1" applyBorder="1" applyAlignment="1">
      <alignment horizontal="center" vertical="center" wrapText="1"/>
    </xf>
    <xf numFmtId="0" fontId="43" fillId="0" borderId="10" xfId="0" applyFont="1" applyBorder="1" applyAlignment="1">
      <alignment horizontal="center" vertical="center" wrapText="1"/>
    </xf>
    <xf numFmtId="0" fontId="0" fillId="0" borderId="10" xfId="0" applyBorder="1" applyAlignment="1">
      <alignment horizontal="center" vertical="center" wrapText="1"/>
    </xf>
    <xf numFmtId="49" fontId="41" fillId="0" borderId="10" xfId="0" applyNumberFormat="1" applyFont="1" applyFill="1" applyBorder="1" applyAlignment="1">
      <alignment horizontal="center" vertical="center" wrapText="1"/>
    </xf>
    <xf numFmtId="0" fontId="4" fillId="0" borderId="11" xfId="0" applyFont="1" applyBorder="1" applyAlignment="1">
      <alignment/>
    </xf>
    <xf numFmtId="0" fontId="0" fillId="0" borderId="11" xfId="0" applyBorder="1" applyAlignment="1">
      <alignment/>
    </xf>
    <xf numFmtId="0" fontId="0" fillId="0" borderId="10" xfId="0" applyBorder="1" applyAlignment="1">
      <alignment horizontal="center" vertical="center" textRotation="90" wrapText="1"/>
    </xf>
    <xf numFmtId="0" fontId="0" fillId="0" borderId="0" xfId="0" applyAlignment="1">
      <alignment horizontal="center" vertical="top" wrapText="1"/>
    </xf>
    <xf numFmtId="0" fontId="4" fillId="0" borderId="0" xfId="0" applyFont="1" applyAlignment="1">
      <alignment/>
    </xf>
    <xf numFmtId="0" fontId="0" fillId="0" borderId="0" xfId="0" applyAlignment="1">
      <alignmen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O220"/>
  <sheetViews>
    <sheetView workbookViewId="0" topLeftCell="A77">
      <selection activeCell="A76" sqref="A76:IV76"/>
    </sheetView>
  </sheetViews>
  <sheetFormatPr defaultColWidth="9.00390625" defaultRowHeight="12.75"/>
  <cols>
    <col min="1" max="1" width="47.75390625" style="2" customWidth="1"/>
    <col min="2" max="2" width="6.125" style="2" customWidth="1"/>
    <col min="3" max="3" width="25.625" style="33" customWidth="1"/>
    <col min="4" max="4" width="5.25390625" style="2" customWidth="1"/>
    <col min="5" max="5" width="6.875" style="2" customWidth="1"/>
    <col min="6" max="6" width="5.25390625" style="2" customWidth="1"/>
    <col min="7" max="7" width="5.25390625" style="33" customWidth="1"/>
    <col min="8" max="8" width="9.875" style="2" customWidth="1"/>
    <col min="9" max="9" width="10.125" style="33" customWidth="1"/>
    <col min="10" max="10" width="10.875" style="2" customWidth="1"/>
    <col min="11" max="12" width="10.125" style="2" bestFit="1" customWidth="1"/>
    <col min="13" max="13" width="10.125" style="34" bestFit="1" customWidth="1"/>
    <col min="14" max="16384" width="9.125" style="2" customWidth="1"/>
  </cols>
  <sheetData>
    <row r="1" spans="1:13" s="1" customFormat="1" ht="32.25" customHeight="1">
      <c r="A1" s="154" t="s">
        <v>412</v>
      </c>
      <c r="B1" s="154"/>
      <c r="C1" s="155"/>
      <c r="D1" s="154"/>
      <c r="E1" s="154"/>
      <c r="F1" s="154"/>
      <c r="G1" s="154"/>
      <c r="H1" s="154"/>
      <c r="I1" s="154"/>
      <c r="J1" s="154"/>
      <c r="K1" s="154"/>
      <c r="L1" s="154"/>
      <c r="M1" s="154"/>
    </row>
    <row r="2" spans="1:13" s="1" customFormat="1" ht="2.25" customHeight="1">
      <c r="A2" s="36"/>
      <c r="B2" s="36"/>
      <c r="C2" s="74"/>
      <c r="D2" s="36"/>
      <c r="E2" s="36"/>
      <c r="F2" s="36"/>
      <c r="G2" s="36"/>
      <c r="H2" s="36"/>
      <c r="I2" s="36"/>
      <c r="J2" s="36"/>
      <c r="K2" s="36"/>
      <c r="L2" s="36"/>
      <c r="M2" s="36"/>
    </row>
    <row r="3" spans="1:13" s="1" customFormat="1" ht="24" customHeight="1">
      <c r="A3" s="1" t="s">
        <v>6</v>
      </c>
      <c r="B3" s="36"/>
      <c r="C3" s="74"/>
      <c r="D3" s="36"/>
      <c r="E3" s="36"/>
      <c r="F3" s="36"/>
      <c r="G3" s="36"/>
      <c r="H3" s="36"/>
      <c r="I3" s="36"/>
      <c r="J3" s="36"/>
      <c r="K3" s="36"/>
      <c r="L3" s="36"/>
      <c r="M3" s="36"/>
    </row>
    <row r="4" spans="1:13" s="1" customFormat="1" ht="23.25" customHeight="1">
      <c r="A4" s="1" t="s">
        <v>371</v>
      </c>
      <c r="B4" s="36"/>
      <c r="C4" s="74"/>
      <c r="D4" s="36"/>
      <c r="E4" s="36"/>
      <c r="F4" s="36"/>
      <c r="G4" s="36"/>
      <c r="H4" s="36"/>
      <c r="I4" s="36"/>
      <c r="J4" s="36"/>
      <c r="K4" s="36"/>
      <c r="L4" s="36"/>
      <c r="M4" s="36"/>
    </row>
    <row r="5" spans="1:13" s="1" customFormat="1" ht="23.25" customHeight="1">
      <c r="A5" s="1" t="s">
        <v>268</v>
      </c>
      <c r="B5" s="36"/>
      <c r="C5" s="74"/>
      <c r="D5" s="36"/>
      <c r="E5" s="36"/>
      <c r="F5" s="36"/>
      <c r="G5" s="36"/>
      <c r="H5" s="36"/>
      <c r="I5" s="36"/>
      <c r="J5" s="36"/>
      <c r="K5" s="36"/>
      <c r="L5" s="36"/>
      <c r="M5" s="36"/>
    </row>
    <row r="6" spans="1:13" s="3" customFormat="1" ht="33.75" customHeight="1">
      <c r="A6" s="151" t="s">
        <v>394</v>
      </c>
      <c r="B6" s="151" t="s">
        <v>395</v>
      </c>
      <c r="C6" s="151" t="s">
        <v>396</v>
      </c>
      <c r="D6" s="151"/>
      <c r="E6" s="151"/>
      <c r="F6" s="151" t="s">
        <v>269</v>
      </c>
      <c r="G6" s="151"/>
      <c r="H6" s="151" t="s">
        <v>722</v>
      </c>
      <c r="I6" s="151"/>
      <c r="J6" s="151"/>
      <c r="K6" s="151"/>
      <c r="L6" s="151"/>
      <c r="M6" s="151"/>
    </row>
    <row r="7" spans="1:13" s="3" customFormat="1" ht="32.25" customHeight="1">
      <c r="A7" s="151"/>
      <c r="B7" s="151"/>
      <c r="C7" s="151"/>
      <c r="D7" s="151"/>
      <c r="E7" s="151"/>
      <c r="F7" s="156" t="s">
        <v>724</v>
      </c>
      <c r="G7" s="156" t="s">
        <v>725</v>
      </c>
      <c r="H7" s="151" t="s">
        <v>152</v>
      </c>
      <c r="I7" s="151"/>
      <c r="J7" s="151" t="s">
        <v>153</v>
      </c>
      <c r="K7" s="151" t="s">
        <v>154</v>
      </c>
      <c r="L7" s="151" t="s">
        <v>431</v>
      </c>
      <c r="M7" s="151"/>
    </row>
    <row r="8" spans="1:13" s="3" customFormat="1" ht="93.75" customHeight="1">
      <c r="A8" s="151"/>
      <c r="B8" s="151"/>
      <c r="C8" s="4" t="s">
        <v>397</v>
      </c>
      <c r="D8" s="37" t="s">
        <v>723</v>
      </c>
      <c r="E8" s="37" t="s">
        <v>433</v>
      </c>
      <c r="F8" s="156"/>
      <c r="G8" s="156"/>
      <c r="H8" s="4" t="s">
        <v>726</v>
      </c>
      <c r="I8" s="4" t="s">
        <v>727</v>
      </c>
      <c r="J8" s="151"/>
      <c r="K8" s="151"/>
      <c r="L8" s="4" t="s">
        <v>155</v>
      </c>
      <c r="M8" s="4" t="s">
        <v>156</v>
      </c>
    </row>
    <row r="9" spans="1:13" s="5" customFormat="1" ht="18" customHeight="1">
      <c r="A9" s="4">
        <v>1</v>
      </c>
      <c r="B9" s="4">
        <v>2</v>
      </c>
      <c r="C9" s="4">
        <v>3</v>
      </c>
      <c r="D9" s="4">
        <v>4</v>
      </c>
      <c r="E9" s="4">
        <v>5</v>
      </c>
      <c r="F9" s="4">
        <v>6</v>
      </c>
      <c r="G9" s="4">
        <v>7</v>
      </c>
      <c r="H9" s="4">
        <v>8</v>
      </c>
      <c r="I9" s="4">
        <v>9</v>
      </c>
      <c r="J9" s="4">
        <v>10</v>
      </c>
      <c r="K9" s="4">
        <v>11</v>
      </c>
      <c r="L9" s="4">
        <v>12</v>
      </c>
      <c r="M9" s="4">
        <v>13</v>
      </c>
    </row>
    <row r="10" spans="1:15" s="42" customFormat="1" ht="36">
      <c r="A10" s="46" t="s">
        <v>215</v>
      </c>
      <c r="B10" s="47" t="s">
        <v>335</v>
      </c>
      <c r="C10" s="48" t="s">
        <v>7</v>
      </c>
      <c r="D10" s="47" t="s">
        <v>7</v>
      </c>
      <c r="E10" s="47" t="s">
        <v>7</v>
      </c>
      <c r="F10" s="48" t="s">
        <v>7</v>
      </c>
      <c r="G10" s="48" t="s">
        <v>7</v>
      </c>
      <c r="H10" s="49">
        <f aca="true" t="shared" si="0" ref="H10:M10">H11+H97+H119+H126</f>
        <v>286650.70000000007</v>
      </c>
      <c r="I10" s="49">
        <f t="shared" si="0"/>
        <v>280584.4</v>
      </c>
      <c r="J10" s="49">
        <f t="shared" si="0"/>
        <v>316062.976</v>
      </c>
      <c r="K10" s="49">
        <f t="shared" si="0"/>
        <v>328653.10000000003</v>
      </c>
      <c r="L10" s="49">
        <f t="shared" si="0"/>
        <v>297866.7</v>
      </c>
      <c r="M10" s="49">
        <f t="shared" si="0"/>
        <v>306294.7</v>
      </c>
      <c r="N10" s="71"/>
      <c r="O10" s="71"/>
    </row>
    <row r="11" spans="1:15" s="42" customFormat="1" ht="64.5">
      <c r="A11" s="39" t="s">
        <v>361</v>
      </c>
      <c r="B11" s="38" t="s">
        <v>336</v>
      </c>
      <c r="C11" s="43" t="s">
        <v>680</v>
      </c>
      <c r="D11" s="53" t="s">
        <v>41</v>
      </c>
      <c r="E11" s="54" t="s">
        <v>377</v>
      </c>
      <c r="F11" s="40"/>
      <c r="G11" s="40"/>
      <c r="H11" s="24">
        <f aca="true" t="shared" si="1" ref="H11:M11">H12+H23+H27+H37+H47+H55+H58+H61+H63+H66+H69+H71+H82+H85+H87+H89+H93+H95</f>
        <v>162411.60000000003</v>
      </c>
      <c r="I11" s="24">
        <f t="shared" si="1"/>
        <v>158115.6</v>
      </c>
      <c r="J11" s="24">
        <f t="shared" si="1"/>
        <v>168848.476</v>
      </c>
      <c r="K11" s="24">
        <f t="shared" si="1"/>
        <v>201120.8</v>
      </c>
      <c r="L11" s="24">
        <f t="shared" si="1"/>
        <v>170548.4</v>
      </c>
      <c r="M11" s="24">
        <f t="shared" si="1"/>
        <v>185257.6</v>
      </c>
      <c r="N11" s="71"/>
      <c r="O11" s="71"/>
    </row>
    <row r="12" spans="1:15" s="6" customFormat="1" ht="79.5" customHeight="1">
      <c r="A12" s="65" t="s">
        <v>604</v>
      </c>
      <c r="B12" s="18" t="s">
        <v>337</v>
      </c>
      <c r="C12" s="23" t="s">
        <v>681</v>
      </c>
      <c r="D12" s="55" t="s">
        <v>402</v>
      </c>
      <c r="E12" s="55" t="s">
        <v>377</v>
      </c>
      <c r="F12" s="18" t="s">
        <v>342</v>
      </c>
      <c r="G12" s="18" t="s">
        <v>343</v>
      </c>
      <c r="H12" s="26">
        <f aca="true" t="shared" si="2" ref="H12:M12">SUM(H13:H22)</f>
        <v>17536.800000000003</v>
      </c>
      <c r="I12" s="26">
        <f t="shared" si="2"/>
        <v>14717.900000000001</v>
      </c>
      <c r="J12" s="26">
        <f t="shared" si="2"/>
        <v>16826.176</v>
      </c>
      <c r="K12" s="26">
        <f t="shared" si="2"/>
        <v>18954.1</v>
      </c>
      <c r="L12" s="26">
        <f t="shared" si="2"/>
        <v>19040.8</v>
      </c>
      <c r="M12" s="26">
        <f t="shared" si="2"/>
        <v>19201.5</v>
      </c>
      <c r="N12" s="67"/>
      <c r="O12" s="67"/>
    </row>
    <row r="13" spans="1:15" s="6" customFormat="1" ht="86.25" customHeight="1">
      <c r="A13" s="29" t="s">
        <v>338</v>
      </c>
      <c r="B13" s="13"/>
      <c r="C13" s="21" t="s">
        <v>13</v>
      </c>
      <c r="D13" s="56" t="s">
        <v>14</v>
      </c>
      <c r="E13" s="57" t="s">
        <v>30</v>
      </c>
      <c r="F13" s="18" t="s">
        <v>126</v>
      </c>
      <c r="G13" s="19" t="s">
        <v>141</v>
      </c>
      <c r="H13" s="66">
        <v>2370.8</v>
      </c>
      <c r="I13" s="12">
        <v>0</v>
      </c>
      <c r="J13" s="27">
        <f>3000-99-196.024</f>
        <v>2704.976</v>
      </c>
      <c r="K13" s="12">
        <v>3000</v>
      </c>
      <c r="L13" s="12">
        <v>3000</v>
      </c>
      <c r="M13" s="12">
        <v>3000</v>
      </c>
      <c r="N13" s="67"/>
      <c r="O13" s="67"/>
    </row>
    <row r="14" spans="1:15" s="6" customFormat="1" ht="49.5" customHeight="1">
      <c r="A14" s="29" t="s">
        <v>339</v>
      </c>
      <c r="B14" s="13"/>
      <c r="C14" s="21" t="s">
        <v>204</v>
      </c>
      <c r="D14" s="58"/>
      <c r="E14" s="58"/>
      <c r="F14" s="18" t="s">
        <v>126</v>
      </c>
      <c r="G14" s="19" t="s">
        <v>127</v>
      </c>
      <c r="H14" s="66">
        <v>2902.2</v>
      </c>
      <c r="I14" s="12">
        <v>2478</v>
      </c>
      <c r="J14" s="27">
        <v>3836.9</v>
      </c>
      <c r="K14" s="12">
        <v>2560.6</v>
      </c>
      <c r="L14" s="12">
        <v>2612.2</v>
      </c>
      <c r="M14" s="12">
        <v>2737.6</v>
      </c>
      <c r="N14" s="67"/>
      <c r="O14" s="67"/>
    </row>
    <row r="15" spans="1:15" s="6" customFormat="1" ht="51" customHeight="1">
      <c r="A15" s="29" t="s">
        <v>8</v>
      </c>
      <c r="B15" s="13"/>
      <c r="C15" s="21" t="s">
        <v>265</v>
      </c>
      <c r="D15" s="57" t="s">
        <v>264</v>
      </c>
      <c r="E15" s="58"/>
      <c r="F15" s="18" t="s">
        <v>126</v>
      </c>
      <c r="G15" s="19" t="s">
        <v>127</v>
      </c>
      <c r="H15" s="66">
        <v>81.4</v>
      </c>
      <c r="I15" s="12">
        <v>81.4</v>
      </c>
      <c r="J15" s="27">
        <v>81.4</v>
      </c>
      <c r="K15" s="12">
        <v>81.5</v>
      </c>
      <c r="L15" s="12">
        <v>85.6</v>
      </c>
      <c r="M15" s="12">
        <v>89.9</v>
      </c>
      <c r="N15" s="67"/>
      <c r="O15" s="67"/>
    </row>
    <row r="16" spans="1:15" s="6" customFormat="1" ht="38.25">
      <c r="A16" s="29" t="s">
        <v>340</v>
      </c>
      <c r="B16" s="13"/>
      <c r="C16" s="14"/>
      <c r="D16" s="58"/>
      <c r="E16" s="58"/>
      <c r="F16" s="18" t="s">
        <v>126</v>
      </c>
      <c r="G16" s="19" t="s">
        <v>127</v>
      </c>
      <c r="H16" s="66">
        <v>780.1</v>
      </c>
      <c r="I16" s="12">
        <v>770</v>
      </c>
      <c r="J16" s="27">
        <v>0</v>
      </c>
      <c r="K16" s="12">
        <v>100</v>
      </c>
      <c r="L16" s="12">
        <v>100</v>
      </c>
      <c r="M16" s="12">
        <v>100</v>
      </c>
      <c r="N16" s="67"/>
      <c r="O16" s="67"/>
    </row>
    <row r="17" spans="1:15" s="6" customFormat="1" ht="27.75" customHeight="1">
      <c r="A17" s="29" t="s">
        <v>341</v>
      </c>
      <c r="B17" s="13"/>
      <c r="C17" s="14"/>
      <c r="D17" s="58"/>
      <c r="E17" s="58"/>
      <c r="F17" s="18" t="s">
        <v>126</v>
      </c>
      <c r="G17" s="19" t="s">
        <v>127</v>
      </c>
      <c r="H17" s="66">
        <f>79.2+32.7</f>
        <v>111.9</v>
      </c>
      <c r="I17" s="12">
        <f>79.3+27.1</f>
        <v>106.4</v>
      </c>
      <c r="J17" s="27">
        <v>81.3</v>
      </c>
      <c r="K17" s="12">
        <v>23</v>
      </c>
      <c r="L17" s="12">
        <v>24</v>
      </c>
      <c r="M17" s="12">
        <v>25</v>
      </c>
      <c r="N17" s="67"/>
      <c r="O17" s="67"/>
    </row>
    <row r="18" spans="1:15" s="6" customFormat="1" ht="120" customHeight="1">
      <c r="A18" s="29" t="s">
        <v>48</v>
      </c>
      <c r="B18" s="13"/>
      <c r="C18" s="22" t="s">
        <v>119</v>
      </c>
      <c r="D18" s="56" t="s">
        <v>411</v>
      </c>
      <c r="E18" s="57" t="s">
        <v>31</v>
      </c>
      <c r="F18" s="18" t="s">
        <v>334</v>
      </c>
      <c r="G18" s="19" t="s">
        <v>126</v>
      </c>
      <c r="H18" s="66">
        <v>10530</v>
      </c>
      <c r="I18" s="12">
        <v>10521.7</v>
      </c>
      <c r="J18" s="27">
        <v>9486.6</v>
      </c>
      <c r="K18" s="12">
        <v>12549</v>
      </c>
      <c r="L18" s="12">
        <v>12549</v>
      </c>
      <c r="M18" s="12">
        <v>12549</v>
      </c>
      <c r="N18" s="67"/>
      <c r="O18" s="67"/>
    </row>
    <row r="19" spans="1:15" s="6" customFormat="1" ht="72">
      <c r="A19" s="29" t="s">
        <v>49</v>
      </c>
      <c r="B19" s="13"/>
      <c r="C19" s="21" t="s">
        <v>543</v>
      </c>
      <c r="D19" s="57" t="s">
        <v>410</v>
      </c>
      <c r="E19" s="57" t="s">
        <v>32</v>
      </c>
      <c r="F19" s="18" t="s">
        <v>334</v>
      </c>
      <c r="G19" s="19" t="s">
        <v>136</v>
      </c>
      <c r="H19" s="66">
        <v>417.2</v>
      </c>
      <c r="I19" s="12">
        <v>417.2</v>
      </c>
      <c r="J19" s="27">
        <v>435</v>
      </c>
      <c r="K19" s="12">
        <v>540</v>
      </c>
      <c r="L19" s="12">
        <v>570</v>
      </c>
      <c r="M19" s="12">
        <v>600</v>
      </c>
      <c r="N19" s="67"/>
      <c r="O19" s="67"/>
    </row>
    <row r="20" spans="1:15" s="6" customFormat="1" ht="49.5" customHeight="1">
      <c r="A20" s="29" t="s">
        <v>673</v>
      </c>
      <c r="B20" s="13"/>
      <c r="C20" s="21" t="s">
        <v>204</v>
      </c>
      <c r="D20" s="58"/>
      <c r="E20" s="58"/>
      <c r="F20" s="18" t="s">
        <v>334</v>
      </c>
      <c r="G20" s="19" t="s">
        <v>136</v>
      </c>
      <c r="H20" s="66">
        <v>43.2</v>
      </c>
      <c r="I20" s="12">
        <v>43.2</v>
      </c>
      <c r="J20" s="27">
        <v>0</v>
      </c>
      <c r="K20" s="12">
        <v>0</v>
      </c>
      <c r="L20" s="12">
        <v>0</v>
      </c>
      <c r="M20" s="12">
        <v>0</v>
      </c>
      <c r="N20" s="67"/>
      <c r="O20" s="67"/>
    </row>
    <row r="21" spans="1:15" s="6" customFormat="1" ht="48.75" customHeight="1">
      <c r="A21" s="29" t="s">
        <v>50</v>
      </c>
      <c r="B21" s="13"/>
      <c r="C21" s="21" t="s">
        <v>204</v>
      </c>
      <c r="D21" s="57"/>
      <c r="E21" s="57"/>
      <c r="F21" s="18" t="s">
        <v>126</v>
      </c>
      <c r="G21" s="19" t="s">
        <v>127</v>
      </c>
      <c r="H21" s="66">
        <v>300</v>
      </c>
      <c r="I21" s="12">
        <v>300</v>
      </c>
      <c r="J21" s="27">
        <f>200</f>
        <v>200</v>
      </c>
      <c r="K21" s="12">
        <v>0</v>
      </c>
      <c r="L21" s="12">
        <v>0</v>
      </c>
      <c r="M21" s="12">
        <v>0</v>
      </c>
      <c r="N21" s="67"/>
      <c r="O21" s="67"/>
    </row>
    <row r="22" spans="1:15" s="6" customFormat="1" ht="85.5" customHeight="1">
      <c r="A22" s="29" t="s">
        <v>51</v>
      </c>
      <c r="B22" s="13"/>
      <c r="C22" s="21" t="s">
        <v>748</v>
      </c>
      <c r="D22" s="57"/>
      <c r="E22" s="57"/>
      <c r="F22" s="18" t="s">
        <v>126</v>
      </c>
      <c r="G22" s="19" t="s">
        <v>127</v>
      </c>
      <c r="H22" s="66">
        <v>0</v>
      </c>
      <c r="I22" s="12">
        <v>0</v>
      </c>
      <c r="J22" s="27">
        <f>100-100</f>
        <v>0</v>
      </c>
      <c r="K22" s="12">
        <v>100</v>
      </c>
      <c r="L22" s="12">
        <v>100</v>
      </c>
      <c r="M22" s="12">
        <v>100</v>
      </c>
      <c r="N22" s="67"/>
      <c r="O22" s="67"/>
    </row>
    <row r="23" spans="1:13" s="6" customFormat="1" ht="72.75" customHeight="1">
      <c r="A23" s="65" t="s">
        <v>362</v>
      </c>
      <c r="B23" s="18" t="s">
        <v>129</v>
      </c>
      <c r="C23" s="23" t="s">
        <v>38</v>
      </c>
      <c r="D23" s="59"/>
      <c r="E23" s="55" t="s">
        <v>33</v>
      </c>
      <c r="F23" s="18" t="s">
        <v>332</v>
      </c>
      <c r="G23" s="18" t="s">
        <v>333</v>
      </c>
      <c r="H23" s="26">
        <f aca="true" t="shared" si="3" ref="H23:M23">SUM(H24:H26)</f>
        <v>1327.5000000000002</v>
      </c>
      <c r="I23" s="26">
        <f t="shared" si="3"/>
        <v>1277.4</v>
      </c>
      <c r="J23" s="24">
        <f t="shared" si="3"/>
        <v>432.79999999999995</v>
      </c>
      <c r="K23" s="26">
        <f t="shared" si="3"/>
        <v>504.5</v>
      </c>
      <c r="L23" s="26">
        <f t="shared" si="3"/>
        <v>249</v>
      </c>
      <c r="M23" s="26">
        <f t="shared" si="3"/>
        <v>204.5</v>
      </c>
    </row>
    <row r="24" spans="1:13" s="6" customFormat="1" ht="48.75" customHeight="1">
      <c r="A24" s="29" t="s">
        <v>674</v>
      </c>
      <c r="B24" s="79"/>
      <c r="C24" s="21" t="s">
        <v>204</v>
      </c>
      <c r="D24" s="60"/>
      <c r="E24" s="80"/>
      <c r="F24" s="18" t="s">
        <v>126</v>
      </c>
      <c r="G24" s="19" t="s">
        <v>127</v>
      </c>
      <c r="H24" s="66">
        <v>56.2</v>
      </c>
      <c r="I24" s="12">
        <v>56.2</v>
      </c>
      <c r="J24" s="27">
        <v>55.9</v>
      </c>
      <c r="K24" s="12">
        <v>60</v>
      </c>
      <c r="L24" s="12">
        <v>60</v>
      </c>
      <c r="M24" s="12">
        <v>60</v>
      </c>
    </row>
    <row r="25" spans="1:13" s="6" customFormat="1" ht="61.5" customHeight="1">
      <c r="A25" s="29" t="s">
        <v>675</v>
      </c>
      <c r="B25" s="79"/>
      <c r="C25" s="22" t="s">
        <v>436</v>
      </c>
      <c r="D25" s="57" t="s">
        <v>437</v>
      </c>
      <c r="E25" s="57" t="s">
        <v>33</v>
      </c>
      <c r="F25" s="18" t="s">
        <v>126</v>
      </c>
      <c r="G25" s="19" t="s">
        <v>127</v>
      </c>
      <c r="H25" s="66">
        <v>1219.9</v>
      </c>
      <c r="I25" s="12">
        <v>1169.8</v>
      </c>
      <c r="J25" s="27">
        <v>376.7</v>
      </c>
      <c r="K25" s="12">
        <v>404.5</v>
      </c>
      <c r="L25" s="12">
        <v>174</v>
      </c>
      <c r="M25" s="12">
        <v>129.5</v>
      </c>
    </row>
    <row r="26" spans="1:13" s="6" customFormat="1" ht="62.25" customHeight="1">
      <c r="A26" s="29" t="s">
        <v>676</v>
      </c>
      <c r="B26" s="79"/>
      <c r="C26" s="22" t="s">
        <v>436</v>
      </c>
      <c r="D26" s="57" t="s">
        <v>39</v>
      </c>
      <c r="E26" s="57" t="s">
        <v>33</v>
      </c>
      <c r="F26" s="18" t="s">
        <v>126</v>
      </c>
      <c r="G26" s="19" t="s">
        <v>127</v>
      </c>
      <c r="H26" s="66">
        <v>51.4</v>
      </c>
      <c r="I26" s="12">
        <v>51.4</v>
      </c>
      <c r="J26" s="27">
        <v>0.2</v>
      </c>
      <c r="K26" s="12">
        <v>40</v>
      </c>
      <c r="L26" s="12">
        <v>15</v>
      </c>
      <c r="M26" s="12">
        <v>15</v>
      </c>
    </row>
    <row r="27" spans="1:15" s="6" customFormat="1" ht="63.75">
      <c r="A27" s="30" t="s">
        <v>363</v>
      </c>
      <c r="B27" s="18" t="s">
        <v>132</v>
      </c>
      <c r="C27" s="25" t="s">
        <v>113</v>
      </c>
      <c r="D27" s="61" t="s">
        <v>114</v>
      </c>
      <c r="E27" s="55" t="s">
        <v>380</v>
      </c>
      <c r="F27" s="18" t="s">
        <v>130</v>
      </c>
      <c r="G27" s="18" t="s">
        <v>131</v>
      </c>
      <c r="H27" s="26">
        <f aca="true" t="shared" si="4" ref="H27:M27">SUM(H28:H36)</f>
        <v>17458.3</v>
      </c>
      <c r="I27" s="26">
        <f t="shared" si="4"/>
        <v>17367.1</v>
      </c>
      <c r="J27" s="26">
        <f t="shared" si="4"/>
        <v>8817.9</v>
      </c>
      <c r="K27" s="26">
        <f t="shared" si="4"/>
        <v>47809.9</v>
      </c>
      <c r="L27" s="26">
        <f t="shared" si="4"/>
        <v>17074.4</v>
      </c>
      <c r="M27" s="26">
        <f t="shared" si="4"/>
        <v>26096</v>
      </c>
      <c r="N27" s="67"/>
      <c r="O27" s="67"/>
    </row>
    <row r="28" spans="1:15" s="6" customFormat="1" ht="154.5" customHeight="1">
      <c r="A28" s="29" t="s">
        <v>677</v>
      </c>
      <c r="B28" s="13"/>
      <c r="C28" s="22" t="s">
        <v>735</v>
      </c>
      <c r="D28" s="57" t="s">
        <v>393</v>
      </c>
      <c r="E28" s="57" t="s">
        <v>747</v>
      </c>
      <c r="F28" s="18" t="s">
        <v>130</v>
      </c>
      <c r="G28" s="19" t="s">
        <v>131</v>
      </c>
      <c r="H28" s="66">
        <v>0</v>
      </c>
      <c r="I28" s="12">
        <v>0</v>
      </c>
      <c r="J28" s="27">
        <v>0</v>
      </c>
      <c r="K28" s="12">
        <v>1000</v>
      </c>
      <c r="L28" s="12">
        <v>1000</v>
      </c>
      <c r="M28" s="12">
        <v>1000</v>
      </c>
      <c r="N28" s="67"/>
      <c r="O28" s="67"/>
    </row>
    <row r="29" spans="1:15" s="6" customFormat="1" ht="86.25" customHeight="1">
      <c r="A29" s="29" t="s">
        <v>157</v>
      </c>
      <c r="B29" s="13"/>
      <c r="C29" s="22" t="s">
        <v>542</v>
      </c>
      <c r="D29" s="57" t="s">
        <v>111</v>
      </c>
      <c r="E29" s="57" t="s">
        <v>17</v>
      </c>
      <c r="F29" s="18" t="s">
        <v>130</v>
      </c>
      <c r="G29" s="19" t="s">
        <v>131</v>
      </c>
      <c r="H29" s="66">
        <v>5042.6</v>
      </c>
      <c r="I29" s="12">
        <v>5042.5</v>
      </c>
      <c r="J29" s="27">
        <v>0</v>
      </c>
      <c r="K29" s="12">
        <v>0</v>
      </c>
      <c r="L29" s="12">
        <v>0</v>
      </c>
      <c r="M29" s="12">
        <v>0</v>
      </c>
      <c r="N29" s="67"/>
      <c r="O29" s="67"/>
    </row>
    <row r="30" spans="1:15" s="6" customFormat="1" ht="156.75" customHeight="1">
      <c r="A30" s="29" t="s">
        <v>158</v>
      </c>
      <c r="B30" s="13"/>
      <c r="C30" s="22" t="s">
        <v>736</v>
      </c>
      <c r="D30" s="57" t="s">
        <v>112</v>
      </c>
      <c r="E30" s="57" t="s">
        <v>747</v>
      </c>
      <c r="F30" s="18" t="s">
        <v>130</v>
      </c>
      <c r="G30" s="19" t="s">
        <v>131</v>
      </c>
      <c r="H30" s="66">
        <v>1376.7</v>
      </c>
      <c r="I30" s="12">
        <v>1285.6</v>
      </c>
      <c r="J30" s="27">
        <v>7300.4</v>
      </c>
      <c r="K30" s="12">
        <v>17019.9</v>
      </c>
      <c r="L30" s="12">
        <v>14664.9</v>
      </c>
      <c r="M30" s="12">
        <v>22171.3</v>
      </c>
      <c r="N30" s="67"/>
      <c r="O30" s="67"/>
    </row>
    <row r="31" spans="1:15" s="6" customFormat="1" ht="62.25" customHeight="1">
      <c r="A31" s="29" t="s">
        <v>159</v>
      </c>
      <c r="B31" s="13"/>
      <c r="C31" s="22" t="s">
        <v>113</v>
      </c>
      <c r="D31" s="57" t="s">
        <v>34</v>
      </c>
      <c r="E31" s="57" t="s">
        <v>380</v>
      </c>
      <c r="F31" s="18" t="s">
        <v>130</v>
      </c>
      <c r="G31" s="19" t="s">
        <v>131</v>
      </c>
      <c r="H31" s="66">
        <v>339</v>
      </c>
      <c r="I31" s="12">
        <v>339</v>
      </c>
      <c r="J31" s="27">
        <v>363.8</v>
      </c>
      <c r="K31" s="12">
        <v>390</v>
      </c>
      <c r="L31" s="12">
        <v>409.5</v>
      </c>
      <c r="M31" s="12">
        <v>424.7</v>
      </c>
      <c r="N31" s="67"/>
      <c r="O31" s="67"/>
    </row>
    <row r="32" spans="1:13" s="67" customFormat="1" ht="144" customHeight="1">
      <c r="A32" s="31" t="s">
        <v>160</v>
      </c>
      <c r="B32" s="13"/>
      <c r="C32" s="22" t="s">
        <v>737</v>
      </c>
      <c r="D32" s="57" t="s">
        <v>112</v>
      </c>
      <c r="E32" s="57" t="s">
        <v>747</v>
      </c>
      <c r="F32" s="18" t="s">
        <v>130</v>
      </c>
      <c r="G32" s="19" t="s">
        <v>131</v>
      </c>
      <c r="H32" s="66">
        <v>10000</v>
      </c>
      <c r="I32" s="12">
        <v>10000</v>
      </c>
      <c r="J32" s="27">
        <v>0</v>
      </c>
      <c r="K32" s="12">
        <v>25000</v>
      </c>
      <c r="L32" s="12">
        <v>0</v>
      </c>
      <c r="M32" s="12">
        <v>0</v>
      </c>
    </row>
    <row r="33" spans="1:15" s="6" customFormat="1" ht="73.5" customHeight="1">
      <c r="A33" s="29" t="s">
        <v>692</v>
      </c>
      <c r="B33" s="13"/>
      <c r="C33" s="22" t="s">
        <v>738</v>
      </c>
      <c r="D33" s="57" t="s">
        <v>112</v>
      </c>
      <c r="E33" s="57" t="s">
        <v>749</v>
      </c>
      <c r="F33" s="18" t="s">
        <v>130</v>
      </c>
      <c r="G33" s="19" t="s">
        <v>131</v>
      </c>
      <c r="H33" s="66">
        <v>0</v>
      </c>
      <c r="I33" s="12">
        <v>0</v>
      </c>
      <c r="J33" s="27">
        <v>0</v>
      </c>
      <c r="K33" s="12">
        <v>0</v>
      </c>
      <c r="L33" s="12">
        <v>1000</v>
      </c>
      <c r="M33" s="12">
        <v>1000</v>
      </c>
      <c r="N33" s="67"/>
      <c r="O33" s="67"/>
    </row>
    <row r="34" spans="1:15" s="6" customFormat="1" ht="72.75" customHeight="1">
      <c r="A34" s="29" t="s">
        <v>693</v>
      </c>
      <c r="B34" s="13"/>
      <c r="C34" s="22" t="s">
        <v>738</v>
      </c>
      <c r="D34" s="57" t="s">
        <v>112</v>
      </c>
      <c r="E34" s="57" t="s">
        <v>749</v>
      </c>
      <c r="F34" s="18" t="s">
        <v>130</v>
      </c>
      <c r="G34" s="19" t="s">
        <v>131</v>
      </c>
      <c r="H34" s="66">
        <v>0</v>
      </c>
      <c r="I34" s="12">
        <v>0</v>
      </c>
      <c r="J34" s="27">
        <v>0</v>
      </c>
      <c r="K34" s="12">
        <v>3000</v>
      </c>
      <c r="L34" s="12">
        <v>0</v>
      </c>
      <c r="M34" s="12">
        <v>0</v>
      </c>
      <c r="N34" s="67"/>
      <c r="O34" s="67"/>
    </row>
    <row r="35" spans="1:15" s="6" customFormat="1" ht="71.25" customHeight="1">
      <c r="A35" s="29" t="s">
        <v>694</v>
      </c>
      <c r="B35" s="13"/>
      <c r="C35" s="22" t="s">
        <v>738</v>
      </c>
      <c r="D35" s="57" t="s">
        <v>112</v>
      </c>
      <c r="E35" s="57" t="s">
        <v>749</v>
      </c>
      <c r="F35" s="18" t="s">
        <v>130</v>
      </c>
      <c r="G35" s="19" t="s">
        <v>131</v>
      </c>
      <c r="H35" s="66">
        <v>0</v>
      </c>
      <c r="I35" s="12">
        <v>0</v>
      </c>
      <c r="J35" s="27">
        <v>0</v>
      </c>
      <c r="K35" s="12">
        <v>1400</v>
      </c>
      <c r="L35" s="12">
        <v>0</v>
      </c>
      <c r="M35" s="12">
        <v>1500</v>
      </c>
      <c r="N35" s="67"/>
      <c r="O35" s="67"/>
    </row>
    <row r="36" spans="1:15" s="6" customFormat="1" ht="27.75" customHeight="1">
      <c r="A36" s="29" t="s">
        <v>695</v>
      </c>
      <c r="B36" s="13"/>
      <c r="C36" s="22"/>
      <c r="D36" s="57"/>
      <c r="E36" s="57"/>
      <c r="F36" s="18" t="s">
        <v>130</v>
      </c>
      <c r="G36" s="19" t="s">
        <v>131</v>
      </c>
      <c r="H36" s="66">
        <v>700</v>
      </c>
      <c r="I36" s="12">
        <v>700</v>
      </c>
      <c r="J36" s="27">
        <v>1153.7</v>
      </c>
      <c r="K36" s="12">
        <v>0</v>
      </c>
      <c r="L36" s="12">
        <v>0</v>
      </c>
      <c r="M36" s="12">
        <v>0</v>
      </c>
      <c r="N36" s="67"/>
      <c r="O36" s="67"/>
    </row>
    <row r="37" spans="1:15" s="6" customFormat="1" ht="159.75" customHeight="1">
      <c r="A37" s="30" t="s">
        <v>710</v>
      </c>
      <c r="B37" s="16" t="s">
        <v>134</v>
      </c>
      <c r="C37" s="25" t="s">
        <v>544</v>
      </c>
      <c r="D37" s="55" t="s">
        <v>427</v>
      </c>
      <c r="E37" s="55" t="s">
        <v>35</v>
      </c>
      <c r="F37" s="18" t="s">
        <v>398</v>
      </c>
      <c r="G37" s="18" t="s">
        <v>133</v>
      </c>
      <c r="H37" s="26">
        <f aca="true" t="shared" si="5" ref="H37:M37">SUM(H38:H46)</f>
        <v>42059.7</v>
      </c>
      <c r="I37" s="26">
        <f t="shared" si="5"/>
        <v>41987.5</v>
      </c>
      <c r="J37" s="26">
        <f t="shared" si="5"/>
        <v>41116.5</v>
      </c>
      <c r="K37" s="26">
        <f t="shared" si="5"/>
        <v>39180.3</v>
      </c>
      <c r="L37" s="26">
        <f t="shared" si="5"/>
        <v>36920.6</v>
      </c>
      <c r="M37" s="26">
        <f t="shared" si="5"/>
        <v>38710.8</v>
      </c>
      <c r="N37" s="72"/>
      <c r="O37" s="67"/>
    </row>
    <row r="38" spans="1:15" s="6" customFormat="1" ht="120" customHeight="1">
      <c r="A38" s="29" t="s">
        <v>387</v>
      </c>
      <c r="B38" s="13"/>
      <c r="C38" s="22" t="s">
        <v>545</v>
      </c>
      <c r="D38" s="56" t="s">
        <v>212</v>
      </c>
      <c r="E38" s="57" t="s">
        <v>747</v>
      </c>
      <c r="F38" s="18" t="s">
        <v>398</v>
      </c>
      <c r="G38" s="19" t="s">
        <v>133</v>
      </c>
      <c r="H38" s="66">
        <v>25329.8</v>
      </c>
      <c r="I38" s="12">
        <v>25329.5</v>
      </c>
      <c r="J38" s="27">
        <v>25127.5</v>
      </c>
      <c r="K38" s="12">
        <v>28923.8</v>
      </c>
      <c r="L38" s="12">
        <v>30370</v>
      </c>
      <c r="M38" s="12">
        <v>31888.5</v>
      </c>
      <c r="N38" s="72"/>
      <c r="O38" s="67"/>
    </row>
    <row r="39" spans="1:15" s="6" customFormat="1" ht="120.75" customHeight="1">
      <c r="A39" s="29" t="s">
        <v>161</v>
      </c>
      <c r="B39" s="13"/>
      <c r="C39" s="22" t="s">
        <v>545</v>
      </c>
      <c r="D39" s="57" t="s">
        <v>109</v>
      </c>
      <c r="E39" s="57" t="s">
        <v>747</v>
      </c>
      <c r="F39" s="18" t="s">
        <v>398</v>
      </c>
      <c r="G39" s="19" t="s">
        <v>133</v>
      </c>
      <c r="H39" s="66">
        <v>3861.4</v>
      </c>
      <c r="I39" s="12">
        <v>3858.9</v>
      </c>
      <c r="J39" s="27">
        <v>4374.8</v>
      </c>
      <c r="K39" s="12">
        <v>9256.5</v>
      </c>
      <c r="L39" s="12">
        <v>4380.6</v>
      </c>
      <c r="M39" s="12">
        <v>4599.8</v>
      </c>
      <c r="N39" s="72"/>
      <c r="O39" s="67"/>
    </row>
    <row r="40" spans="1:15" s="6" customFormat="1" ht="62.25" customHeight="1">
      <c r="A40" s="29" t="s">
        <v>162</v>
      </c>
      <c r="B40" s="13"/>
      <c r="C40" s="22" t="s">
        <v>229</v>
      </c>
      <c r="D40" s="56" t="s">
        <v>213</v>
      </c>
      <c r="E40" s="57" t="s">
        <v>17</v>
      </c>
      <c r="F40" s="18" t="s">
        <v>398</v>
      </c>
      <c r="G40" s="19" t="s">
        <v>133</v>
      </c>
      <c r="H40" s="66">
        <v>8476.4</v>
      </c>
      <c r="I40" s="12">
        <v>8476.3</v>
      </c>
      <c r="J40" s="27">
        <f>2500-2500</f>
        <v>0</v>
      </c>
      <c r="K40" s="12">
        <v>0</v>
      </c>
      <c r="L40" s="12">
        <v>0</v>
      </c>
      <c r="M40" s="12">
        <v>0</v>
      </c>
      <c r="N40" s="67"/>
      <c r="O40" s="67"/>
    </row>
    <row r="41" spans="1:15" s="6" customFormat="1" ht="120.75" customHeight="1">
      <c r="A41" s="29" t="s">
        <v>163</v>
      </c>
      <c r="B41" s="13"/>
      <c r="C41" s="22" t="s">
        <v>248</v>
      </c>
      <c r="D41" s="56" t="s">
        <v>214</v>
      </c>
      <c r="E41" s="57" t="s">
        <v>747</v>
      </c>
      <c r="F41" s="18" t="s">
        <v>398</v>
      </c>
      <c r="G41" s="19" t="s">
        <v>133</v>
      </c>
      <c r="H41" s="66">
        <v>795.6</v>
      </c>
      <c r="I41" s="12">
        <v>746.4</v>
      </c>
      <c r="J41" s="27">
        <v>8922.1</v>
      </c>
      <c r="K41" s="12">
        <v>1000</v>
      </c>
      <c r="L41" s="12">
        <v>1050</v>
      </c>
      <c r="M41" s="12">
        <v>1102.5</v>
      </c>
      <c r="N41" s="67"/>
      <c r="O41" s="67"/>
    </row>
    <row r="42" spans="1:15" s="6" customFormat="1" ht="63.75" customHeight="1">
      <c r="A42" s="29" t="s">
        <v>164</v>
      </c>
      <c r="B42" s="13"/>
      <c r="C42" s="22" t="s">
        <v>120</v>
      </c>
      <c r="D42" s="56" t="s">
        <v>214</v>
      </c>
      <c r="E42" s="57" t="s">
        <v>17</v>
      </c>
      <c r="F42" s="18" t="s">
        <v>398</v>
      </c>
      <c r="G42" s="19" t="s">
        <v>133</v>
      </c>
      <c r="H42" s="66">
        <v>2019.5</v>
      </c>
      <c r="I42" s="12">
        <v>1999.4</v>
      </c>
      <c r="J42" s="27">
        <v>0</v>
      </c>
      <c r="K42" s="12">
        <v>0</v>
      </c>
      <c r="L42" s="12">
        <v>0</v>
      </c>
      <c r="M42" s="12">
        <v>0</v>
      </c>
      <c r="N42" s="67"/>
      <c r="O42" s="67"/>
    </row>
    <row r="43" spans="1:15" s="6" customFormat="1" ht="61.5" customHeight="1">
      <c r="A43" s="29" t="s">
        <v>165</v>
      </c>
      <c r="B43" s="13"/>
      <c r="C43" s="22" t="s">
        <v>120</v>
      </c>
      <c r="D43" s="56" t="s">
        <v>214</v>
      </c>
      <c r="E43" s="57" t="s">
        <v>17</v>
      </c>
      <c r="F43" s="18" t="s">
        <v>398</v>
      </c>
      <c r="G43" s="19" t="s">
        <v>133</v>
      </c>
      <c r="H43" s="66">
        <v>110</v>
      </c>
      <c r="I43" s="12">
        <v>110</v>
      </c>
      <c r="J43" s="27">
        <v>96</v>
      </c>
      <c r="K43" s="12">
        <v>0</v>
      </c>
      <c r="L43" s="12">
        <v>0</v>
      </c>
      <c r="M43" s="12">
        <v>0</v>
      </c>
      <c r="N43" s="67"/>
      <c r="O43" s="67"/>
    </row>
    <row r="44" spans="1:15" s="6" customFormat="1" ht="179.25" customHeight="1">
      <c r="A44" s="29" t="s">
        <v>251</v>
      </c>
      <c r="B44" s="13"/>
      <c r="C44" s="22" t="s">
        <v>672</v>
      </c>
      <c r="D44" s="56" t="s">
        <v>214</v>
      </c>
      <c r="E44" s="57" t="s">
        <v>750</v>
      </c>
      <c r="F44" s="18" t="s">
        <v>398</v>
      </c>
      <c r="G44" s="19" t="s">
        <v>133</v>
      </c>
      <c r="H44" s="66">
        <v>1467</v>
      </c>
      <c r="I44" s="12">
        <v>1467</v>
      </c>
      <c r="J44" s="27">
        <f>963.7+550</f>
        <v>1513.7</v>
      </c>
      <c r="K44" s="12">
        <v>0</v>
      </c>
      <c r="L44" s="12">
        <v>0</v>
      </c>
      <c r="M44" s="12">
        <v>0</v>
      </c>
      <c r="N44" s="67"/>
      <c r="O44" s="67"/>
    </row>
    <row r="45" spans="1:15" s="6" customFormat="1" ht="61.5" customHeight="1">
      <c r="A45" s="29" t="s">
        <v>250</v>
      </c>
      <c r="B45" s="13"/>
      <c r="C45" s="22" t="s">
        <v>120</v>
      </c>
      <c r="D45" s="56" t="s">
        <v>214</v>
      </c>
      <c r="E45" s="57" t="s">
        <v>17</v>
      </c>
      <c r="F45" s="18" t="s">
        <v>398</v>
      </c>
      <c r="G45" s="19" t="s">
        <v>133</v>
      </c>
      <c r="H45" s="66">
        <v>0</v>
      </c>
      <c r="I45" s="12">
        <v>0</v>
      </c>
      <c r="J45" s="27">
        <v>1082.4</v>
      </c>
      <c r="K45" s="12">
        <v>0</v>
      </c>
      <c r="L45" s="12">
        <v>0</v>
      </c>
      <c r="M45" s="12">
        <v>0</v>
      </c>
      <c r="N45" s="67"/>
      <c r="O45" s="67"/>
    </row>
    <row r="46" spans="1:13" ht="60.75" customHeight="1">
      <c r="A46" s="77" t="s">
        <v>711</v>
      </c>
      <c r="B46" s="78"/>
      <c r="C46" s="81" t="s">
        <v>546</v>
      </c>
      <c r="D46" s="76"/>
      <c r="E46" s="57" t="s">
        <v>749</v>
      </c>
      <c r="F46" s="18" t="s">
        <v>398</v>
      </c>
      <c r="G46" s="19" t="s">
        <v>133</v>
      </c>
      <c r="H46" s="66">
        <v>0</v>
      </c>
      <c r="I46" s="12">
        <v>0</v>
      </c>
      <c r="J46" s="27">
        <v>0</v>
      </c>
      <c r="K46" s="12">
        <v>0</v>
      </c>
      <c r="L46" s="12">
        <v>1120</v>
      </c>
      <c r="M46" s="12">
        <v>1120</v>
      </c>
    </row>
    <row r="47" spans="1:15" s="6" customFormat="1" ht="103.5" customHeight="1">
      <c r="A47" s="30" t="s">
        <v>388</v>
      </c>
      <c r="B47" s="18" t="s">
        <v>135</v>
      </c>
      <c r="C47" s="23" t="s">
        <v>681</v>
      </c>
      <c r="D47" s="55" t="s">
        <v>400</v>
      </c>
      <c r="E47" s="61" t="s">
        <v>380</v>
      </c>
      <c r="F47" s="18" t="s">
        <v>130</v>
      </c>
      <c r="G47" s="18" t="s">
        <v>126</v>
      </c>
      <c r="H47" s="26">
        <f aca="true" t="shared" si="6" ref="H47:M47">SUM(H48:H54)</f>
        <v>7686.7</v>
      </c>
      <c r="I47" s="26">
        <f t="shared" si="6"/>
        <v>7356.9</v>
      </c>
      <c r="J47" s="24">
        <f t="shared" si="6"/>
        <v>11748.1</v>
      </c>
      <c r="K47" s="26">
        <f t="shared" si="6"/>
        <v>4086</v>
      </c>
      <c r="L47" s="26">
        <f t="shared" si="6"/>
        <v>5012.700000000001</v>
      </c>
      <c r="M47" s="26">
        <f t="shared" si="6"/>
        <v>5058.1</v>
      </c>
      <c r="N47" s="67"/>
      <c r="O47" s="67"/>
    </row>
    <row r="48" spans="1:15" s="6" customFormat="1" ht="131.25" customHeight="1">
      <c r="A48" s="29" t="s">
        <v>550</v>
      </c>
      <c r="B48" s="13"/>
      <c r="C48" s="22" t="s">
        <v>266</v>
      </c>
      <c r="D48" s="58"/>
      <c r="E48" s="56" t="s">
        <v>751</v>
      </c>
      <c r="F48" s="18" t="s">
        <v>130</v>
      </c>
      <c r="G48" s="19" t="s">
        <v>126</v>
      </c>
      <c r="H48" s="66">
        <v>785.5</v>
      </c>
      <c r="I48" s="12">
        <v>637.6</v>
      </c>
      <c r="J48" s="27">
        <v>850</v>
      </c>
      <c r="K48" s="12">
        <v>886</v>
      </c>
      <c r="L48" s="12">
        <v>906.1</v>
      </c>
      <c r="M48" s="12">
        <v>951.5</v>
      </c>
      <c r="N48" s="67"/>
      <c r="O48" s="67"/>
    </row>
    <row r="49" spans="1:15" s="6" customFormat="1" ht="120.75" customHeight="1">
      <c r="A49" s="29" t="s">
        <v>551</v>
      </c>
      <c r="B49" s="13"/>
      <c r="C49" s="22" t="s">
        <v>418</v>
      </c>
      <c r="D49" s="57" t="s">
        <v>419</v>
      </c>
      <c r="E49" s="56" t="s">
        <v>752</v>
      </c>
      <c r="F49" s="18" t="s">
        <v>130</v>
      </c>
      <c r="G49" s="19" t="s">
        <v>126</v>
      </c>
      <c r="H49" s="66">
        <v>3771.2</v>
      </c>
      <c r="I49" s="12">
        <v>3589.4</v>
      </c>
      <c r="J49" s="27">
        <f>3183.8+110</f>
        <v>3293.8</v>
      </c>
      <c r="K49" s="12">
        <v>3200</v>
      </c>
      <c r="L49" s="12">
        <v>4106.6</v>
      </c>
      <c r="M49" s="12">
        <v>4106.6</v>
      </c>
      <c r="N49" s="67"/>
      <c r="O49" s="67"/>
    </row>
    <row r="50" spans="1:15" s="6" customFormat="1" ht="96" customHeight="1">
      <c r="A50" s="29" t="s">
        <v>166</v>
      </c>
      <c r="B50" s="13"/>
      <c r="C50" s="21" t="s">
        <v>121</v>
      </c>
      <c r="D50" s="57" t="s">
        <v>110</v>
      </c>
      <c r="E50" s="62" t="s">
        <v>392</v>
      </c>
      <c r="F50" s="18" t="s">
        <v>130</v>
      </c>
      <c r="G50" s="19" t="s">
        <v>126</v>
      </c>
      <c r="H50" s="66">
        <v>649</v>
      </c>
      <c r="I50" s="12">
        <v>649</v>
      </c>
      <c r="J50" s="27">
        <v>0</v>
      </c>
      <c r="K50" s="12">
        <v>0</v>
      </c>
      <c r="L50" s="12">
        <v>0</v>
      </c>
      <c r="M50" s="12">
        <v>0</v>
      </c>
      <c r="N50" s="67"/>
      <c r="O50" s="67"/>
    </row>
    <row r="51" spans="1:15" s="6" customFormat="1" ht="96" customHeight="1">
      <c r="A51" s="29" t="s">
        <v>541</v>
      </c>
      <c r="B51" s="13"/>
      <c r="C51" s="21" t="s">
        <v>121</v>
      </c>
      <c r="D51" s="57" t="s">
        <v>110</v>
      </c>
      <c r="E51" s="57" t="s">
        <v>392</v>
      </c>
      <c r="F51" s="18" t="s">
        <v>130</v>
      </c>
      <c r="G51" s="19" t="s">
        <v>126</v>
      </c>
      <c r="H51" s="66">
        <v>900</v>
      </c>
      <c r="I51" s="12">
        <v>900</v>
      </c>
      <c r="J51" s="27">
        <v>0</v>
      </c>
      <c r="K51" s="12">
        <v>0</v>
      </c>
      <c r="L51" s="12">
        <v>0</v>
      </c>
      <c r="M51" s="12">
        <v>0</v>
      </c>
      <c r="N51" s="67"/>
      <c r="O51" s="67"/>
    </row>
    <row r="52" spans="1:15" s="6" customFormat="1" ht="107.25" customHeight="1">
      <c r="A52" s="29" t="s">
        <v>167</v>
      </c>
      <c r="B52" s="13"/>
      <c r="C52" s="21" t="s">
        <v>739</v>
      </c>
      <c r="D52" s="57" t="s">
        <v>40</v>
      </c>
      <c r="E52" s="57" t="s">
        <v>740</v>
      </c>
      <c r="F52" s="18" t="s">
        <v>130</v>
      </c>
      <c r="G52" s="19" t="s">
        <v>126</v>
      </c>
      <c r="H52" s="66">
        <v>1581</v>
      </c>
      <c r="I52" s="12">
        <v>1580.9</v>
      </c>
      <c r="J52" s="27">
        <v>1420.3</v>
      </c>
      <c r="K52" s="12">
        <v>0</v>
      </c>
      <c r="L52" s="12">
        <v>0</v>
      </c>
      <c r="M52" s="12">
        <v>0</v>
      </c>
      <c r="N52" s="67"/>
      <c r="O52" s="67"/>
    </row>
    <row r="53" spans="1:15" s="6" customFormat="1" ht="67.5" customHeight="1">
      <c r="A53" s="29" t="s">
        <v>231</v>
      </c>
      <c r="B53" s="13"/>
      <c r="C53" s="21"/>
      <c r="D53" s="57"/>
      <c r="E53" s="57"/>
      <c r="F53" s="18" t="s">
        <v>130</v>
      </c>
      <c r="G53" s="19" t="s">
        <v>126</v>
      </c>
      <c r="H53" s="66">
        <v>0</v>
      </c>
      <c r="I53" s="12">
        <v>0</v>
      </c>
      <c r="J53" s="27">
        <f>10000-3958</f>
        <v>6042</v>
      </c>
      <c r="K53" s="12">
        <v>0</v>
      </c>
      <c r="L53" s="12">
        <v>0</v>
      </c>
      <c r="M53" s="12">
        <v>0</v>
      </c>
      <c r="N53" s="67"/>
      <c r="O53" s="67"/>
    </row>
    <row r="54" spans="1:15" s="6" customFormat="1" ht="27.75" customHeight="1">
      <c r="A54" s="29" t="s">
        <v>232</v>
      </c>
      <c r="B54" s="13"/>
      <c r="C54" s="21"/>
      <c r="D54" s="57"/>
      <c r="E54" s="57"/>
      <c r="F54" s="18" t="s">
        <v>130</v>
      </c>
      <c r="G54" s="19" t="s">
        <v>126</v>
      </c>
      <c r="H54" s="66">
        <v>0</v>
      </c>
      <c r="I54" s="12">
        <v>0</v>
      </c>
      <c r="J54" s="27">
        <f>1500-1358</f>
        <v>142</v>
      </c>
      <c r="K54" s="12">
        <v>0</v>
      </c>
      <c r="L54" s="12">
        <v>0</v>
      </c>
      <c r="M54" s="12">
        <v>0</v>
      </c>
      <c r="N54" s="67"/>
      <c r="O54" s="67"/>
    </row>
    <row r="55" spans="1:15" s="6" customFormat="1" ht="66" customHeight="1">
      <c r="A55" s="30" t="s">
        <v>364</v>
      </c>
      <c r="B55" s="18" t="s">
        <v>137</v>
      </c>
      <c r="C55" s="17" t="s">
        <v>681</v>
      </c>
      <c r="D55" s="55" t="s">
        <v>421</v>
      </c>
      <c r="E55" s="55" t="s">
        <v>380</v>
      </c>
      <c r="F55" s="18" t="s">
        <v>441</v>
      </c>
      <c r="G55" s="18" t="s">
        <v>442</v>
      </c>
      <c r="H55" s="26">
        <f aca="true" t="shared" si="7" ref="H55:M55">SUM(H56:H57)</f>
        <v>931.6</v>
      </c>
      <c r="I55" s="26">
        <f t="shared" si="7"/>
        <v>931.6</v>
      </c>
      <c r="J55" s="24">
        <f t="shared" si="7"/>
        <v>1603.1</v>
      </c>
      <c r="K55" s="26">
        <f t="shared" si="7"/>
        <v>2194</v>
      </c>
      <c r="L55" s="26">
        <f t="shared" si="7"/>
        <v>3100</v>
      </c>
      <c r="M55" s="26">
        <f t="shared" si="7"/>
        <v>4045</v>
      </c>
      <c r="N55" s="67"/>
      <c r="O55" s="67"/>
    </row>
    <row r="56" spans="1:15" s="6" customFormat="1" ht="97.5" customHeight="1">
      <c r="A56" s="31" t="s">
        <v>168</v>
      </c>
      <c r="B56" s="13"/>
      <c r="C56" s="21" t="s">
        <v>670</v>
      </c>
      <c r="D56" s="57" t="s">
        <v>422</v>
      </c>
      <c r="E56" s="57" t="s">
        <v>753</v>
      </c>
      <c r="F56" s="18" t="s">
        <v>136</v>
      </c>
      <c r="G56" s="19" t="s">
        <v>133</v>
      </c>
      <c r="H56" s="66">
        <v>931.6</v>
      </c>
      <c r="I56" s="12">
        <v>931.6</v>
      </c>
      <c r="J56" s="27">
        <f>1800-196.9</f>
        <v>1603.1</v>
      </c>
      <c r="K56" s="12">
        <v>2110</v>
      </c>
      <c r="L56" s="12">
        <v>2810</v>
      </c>
      <c r="M56" s="12">
        <v>3610</v>
      </c>
      <c r="N56" s="67"/>
      <c r="O56" s="67"/>
    </row>
    <row r="57" spans="1:15" s="6" customFormat="1" ht="97.5" customHeight="1">
      <c r="A57" s="31" t="s">
        <v>440</v>
      </c>
      <c r="B57" s="13"/>
      <c r="C57" s="21" t="s">
        <v>670</v>
      </c>
      <c r="D57" s="57" t="s">
        <v>422</v>
      </c>
      <c r="E57" s="57" t="s">
        <v>753</v>
      </c>
      <c r="F57" s="18" t="s">
        <v>136</v>
      </c>
      <c r="G57" s="19" t="s">
        <v>416</v>
      </c>
      <c r="H57" s="66">
        <v>0</v>
      </c>
      <c r="I57" s="12">
        <v>0</v>
      </c>
      <c r="J57" s="27">
        <v>0</v>
      </c>
      <c r="K57" s="12">
        <v>84</v>
      </c>
      <c r="L57" s="12">
        <v>290</v>
      </c>
      <c r="M57" s="12">
        <v>435</v>
      </c>
      <c r="N57" s="67"/>
      <c r="O57" s="67"/>
    </row>
    <row r="58" spans="1:15" s="6" customFormat="1" ht="52.5" customHeight="1">
      <c r="A58" s="30" t="s">
        <v>365</v>
      </c>
      <c r="B58" s="16" t="s">
        <v>138</v>
      </c>
      <c r="C58" s="17" t="s">
        <v>680</v>
      </c>
      <c r="D58" s="55" t="s">
        <v>678</v>
      </c>
      <c r="E58" s="55" t="s">
        <v>380</v>
      </c>
      <c r="F58" s="18" t="s">
        <v>136</v>
      </c>
      <c r="G58" s="18" t="s">
        <v>133</v>
      </c>
      <c r="H58" s="26">
        <f aca="true" t="shared" si="8" ref="H58:M58">H59+H60</f>
        <v>406</v>
      </c>
      <c r="I58" s="26">
        <f t="shared" si="8"/>
        <v>6</v>
      </c>
      <c r="J58" s="24">
        <f t="shared" si="8"/>
        <v>300</v>
      </c>
      <c r="K58" s="26">
        <f t="shared" si="8"/>
        <v>1774</v>
      </c>
      <c r="L58" s="26">
        <f t="shared" si="8"/>
        <v>2026</v>
      </c>
      <c r="M58" s="26">
        <f t="shared" si="8"/>
        <v>2298</v>
      </c>
      <c r="N58" s="67"/>
      <c r="O58" s="67"/>
    </row>
    <row r="59" spans="1:15" s="6" customFormat="1" ht="120">
      <c r="A59" s="29" t="s">
        <v>170</v>
      </c>
      <c r="B59" s="13"/>
      <c r="C59" s="21" t="s">
        <v>709</v>
      </c>
      <c r="D59" s="58"/>
      <c r="E59" s="58"/>
      <c r="F59" s="18" t="s">
        <v>136</v>
      </c>
      <c r="G59" s="19" t="s">
        <v>133</v>
      </c>
      <c r="H59" s="66">
        <v>400</v>
      </c>
      <c r="I59" s="12">
        <v>0</v>
      </c>
      <c r="J59" s="27">
        <f>600-300</f>
        <v>300</v>
      </c>
      <c r="K59" s="12">
        <v>1736</v>
      </c>
      <c r="L59" s="12">
        <v>1986</v>
      </c>
      <c r="M59" s="12">
        <v>2236</v>
      </c>
      <c r="N59" s="67"/>
      <c r="O59" s="67"/>
    </row>
    <row r="60" spans="1:15" s="6" customFormat="1" ht="96.75" customHeight="1">
      <c r="A60" s="29" t="s">
        <v>171</v>
      </c>
      <c r="B60" s="13"/>
      <c r="C60" s="21" t="s">
        <v>670</v>
      </c>
      <c r="D60" s="57" t="s">
        <v>263</v>
      </c>
      <c r="E60" s="57" t="s">
        <v>753</v>
      </c>
      <c r="F60" s="18" t="s">
        <v>136</v>
      </c>
      <c r="G60" s="19" t="s">
        <v>133</v>
      </c>
      <c r="H60" s="66">
        <v>6</v>
      </c>
      <c r="I60" s="12">
        <v>6</v>
      </c>
      <c r="J60" s="27">
        <v>0</v>
      </c>
      <c r="K60" s="12">
        <v>38</v>
      </c>
      <c r="L60" s="12">
        <v>40</v>
      </c>
      <c r="M60" s="12">
        <v>62</v>
      </c>
      <c r="N60" s="67"/>
      <c r="O60" s="67"/>
    </row>
    <row r="61" spans="1:15" s="6" customFormat="1" ht="54" customHeight="1">
      <c r="A61" s="30" t="s">
        <v>547</v>
      </c>
      <c r="B61" s="16" t="s">
        <v>549</v>
      </c>
      <c r="C61" s="17" t="s">
        <v>680</v>
      </c>
      <c r="D61" s="55" t="s">
        <v>417</v>
      </c>
      <c r="E61" s="55" t="s">
        <v>377</v>
      </c>
      <c r="F61" s="18" t="s">
        <v>126</v>
      </c>
      <c r="G61" s="18" t="s">
        <v>127</v>
      </c>
      <c r="H61" s="26">
        <f aca="true" t="shared" si="9" ref="H61:M61">H62</f>
        <v>0</v>
      </c>
      <c r="I61" s="26">
        <f t="shared" si="9"/>
        <v>0</v>
      </c>
      <c r="J61" s="24">
        <f t="shared" si="9"/>
        <v>0</v>
      </c>
      <c r="K61" s="26">
        <f t="shared" si="9"/>
        <v>250</v>
      </c>
      <c r="L61" s="26">
        <f t="shared" si="9"/>
        <v>300</v>
      </c>
      <c r="M61" s="26">
        <f t="shared" si="9"/>
        <v>300</v>
      </c>
      <c r="N61" s="67"/>
      <c r="O61" s="67"/>
    </row>
    <row r="62" spans="1:15" s="6" customFormat="1" ht="58.5" customHeight="1">
      <c r="A62" s="29" t="s">
        <v>548</v>
      </c>
      <c r="B62" s="13"/>
      <c r="C62" s="21" t="s">
        <v>208</v>
      </c>
      <c r="D62" s="57"/>
      <c r="E62" s="57" t="s">
        <v>754</v>
      </c>
      <c r="F62" s="18" t="s">
        <v>126</v>
      </c>
      <c r="G62" s="19" t="s">
        <v>127</v>
      </c>
      <c r="H62" s="66">
        <v>0</v>
      </c>
      <c r="I62" s="12">
        <v>0</v>
      </c>
      <c r="J62" s="27">
        <v>0</v>
      </c>
      <c r="K62" s="12">
        <v>250</v>
      </c>
      <c r="L62" s="12">
        <v>300</v>
      </c>
      <c r="M62" s="12">
        <v>300</v>
      </c>
      <c r="N62" s="67"/>
      <c r="O62" s="67"/>
    </row>
    <row r="63" spans="1:15" s="6" customFormat="1" ht="84" customHeight="1">
      <c r="A63" s="30" t="s">
        <v>366</v>
      </c>
      <c r="B63" s="18" t="s">
        <v>140</v>
      </c>
      <c r="C63" s="23" t="s">
        <v>423</v>
      </c>
      <c r="D63" s="55" t="s">
        <v>424</v>
      </c>
      <c r="E63" s="55" t="s">
        <v>26</v>
      </c>
      <c r="F63" s="18" t="s">
        <v>139</v>
      </c>
      <c r="G63" s="18" t="s">
        <v>331</v>
      </c>
      <c r="H63" s="26">
        <f aca="true" t="shared" si="10" ref="H63:M63">SUM(H64:H65)</f>
        <v>15365.4</v>
      </c>
      <c r="I63" s="26">
        <f t="shared" si="10"/>
        <v>15365.4</v>
      </c>
      <c r="J63" s="24">
        <f t="shared" si="10"/>
        <v>18861.1</v>
      </c>
      <c r="K63" s="26">
        <f t="shared" si="10"/>
        <v>16881.6</v>
      </c>
      <c r="L63" s="26">
        <f t="shared" si="10"/>
        <v>16381.6</v>
      </c>
      <c r="M63" s="26">
        <f t="shared" si="10"/>
        <v>17184</v>
      </c>
      <c r="N63" s="67"/>
      <c r="O63" s="67"/>
    </row>
    <row r="64" spans="1:15" s="6" customFormat="1" ht="120.75" customHeight="1">
      <c r="A64" s="29" t="s">
        <v>172</v>
      </c>
      <c r="B64" s="13"/>
      <c r="C64" s="22" t="s">
        <v>741</v>
      </c>
      <c r="D64" s="58"/>
      <c r="E64" s="57" t="s">
        <v>753</v>
      </c>
      <c r="F64" s="18" t="s">
        <v>139</v>
      </c>
      <c r="G64" s="19" t="s">
        <v>398</v>
      </c>
      <c r="H64" s="66">
        <v>15365.4</v>
      </c>
      <c r="I64" s="12">
        <v>15365.4</v>
      </c>
      <c r="J64" s="27">
        <v>16461.1</v>
      </c>
      <c r="K64" s="12">
        <v>16881.6</v>
      </c>
      <c r="L64" s="12">
        <v>16381.6</v>
      </c>
      <c r="M64" s="12">
        <v>17184</v>
      </c>
      <c r="N64" s="67"/>
      <c r="O64" s="67"/>
    </row>
    <row r="65" spans="1:15" s="6" customFormat="1" ht="132">
      <c r="A65" s="29" t="s">
        <v>389</v>
      </c>
      <c r="B65" s="13"/>
      <c r="C65" s="22" t="s">
        <v>47</v>
      </c>
      <c r="D65" s="58"/>
      <c r="E65" s="57" t="s">
        <v>755</v>
      </c>
      <c r="F65" s="18" t="s">
        <v>139</v>
      </c>
      <c r="G65" s="19" t="s">
        <v>398</v>
      </c>
      <c r="H65" s="66">
        <v>0</v>
      </c>
      <c r="I65" s="12">
        <v>0</v>
      </c>
      <c r="J65" s="27">
        <f>1600+800</f>
        <v>2400</v>
      </c>
      <c r="K65" s="12">
        <v>0</v>
      </c>
      <c r="L65" s="12">
        <v>0</v>
      </c>
      <c r="M65" s="12">
        <v>0</v>
      </c>
      <c r="N65" s="67"/>
      <c r="O65" s="67"/>
    </row>
    <row r="66" spans="1:15" s="6" customFormat="1" ht="106.5" customHeight="1">
      <c r="A66" s="30" t="s">
        <v>369</v>
      </c>
      <c r="B66" s="16" t="s">
        <v>142</v>
      </c>
      <c r="C66" s="23" t="s">
        <v>205</v>
      </c>
      <c r="D66" s="61" t="s">
        <v>206</v>
      </c>
      <c r="E66" s="55" t="s">
        <v>207</v>
      </c>
      <c r="F66" s="18" t="s">
        <v>141</v>
      </c>
      <c r="G66" s="18" t="s">
        <v>131</v>
      </c>
      <c r="H66" s="26">
        <f aca="true" t="shared" si="11" ref="H66:M66">SUM(H67:H68)</f>
        <v>8248.1</v>
      </c>
      <c r="I66" s="26">
        <f t="shared" si="11"/>
        <v>8248.1</v>
      </c>
      <c r="J66" s="24">
        <f t="shared" si="11"/>
        <v>11082.4</v>
      </c>
      <c r="K66" s="26">
        <f t="shared" si="11"/>
        <v>8613.6</v>
      </c>
      <c r="L66" s="26">
        <f t="shared" si="11"/>
        <v>8613.6</v>
      </c>
      <c r="M66" s="26">
        <f t="shared" si="11"/>
        <v>9035.6</v>
      </c>
      <c r="N66" s="67"/>
      <c r="O66" s="67"/>
    </row>
    <row r="67" spans="1:15" s="6" customFormat="1" ht="120.75" customHeight="1">
      <c r="A67" s="29" t="s">
        <v>173</v>
      </c>
      <c r="B67" s="13"/>
      <c r="C67" s="22" t="s">
        <v>234</v>
      </c>
      <c r="D67" s="58"/>
      <c r="E67" s="57" t="s">
        <v>753</v>
      </c>
      <c r="F67" s="18" t="s">
        <v>141</v>
      </c>
      <c r="G67" s="19" t="s">
        <v>131</v>
      </c>
      <c r="H67" s="66">
        <v>8248.1</v>
      </c>
      <c r="I67" s="12">
        <v>8248.1</v>
      </c>
      <c r="J67" s="27">
        <f>8327.4+480</f>
        <v>8807.4</v>
      </c>
      <c r="K67" s="12">
        <v>8613.6</v>
      </c>
      <c r="L67" s="12">
        <v>8613.6</v>
      </c>
      <c r="M67" s="12">
        <v>9035.6</v>
      </c>
      <c r="N67" s="67"/>
      <c r="O67" s="67"/>
    </row>
    <row r="68" spans="1:15" s="6" customFormat="1" ht="110.25" customHeight="1">
      <c r="A68" s="29" t="s">
        <v>230</v>
      </c>
      <c r="B68" s="13"/>
      <c r="C68" s="22" t="s">
        <v>699</v>
      </c>
      <c r="D68" s="58"/>
      <c r="E68" s="57" t="s">
        <v>756</v>
      </c>
      <c r="F68" s="18" t="s">
        <v>141</v>
      </c>
      <c r="G68" s="19" t="s">
        <v>131</v>
      </c>
      <c r="H68" s="66">
        <v>0</v>
      </c>
      <c r="I68" s="12">
        <v>0</v>
      </c>
      <c r="J68" s="27">
        <f>500+1775</f>
        <v>2275</v>
      </c>
      <c r="K68" s="12">
        <v>0</v>
      </c>
      <c r="L68" s="12">
        <v>0</v>
      </c>
      <c r="M68" s="12">
        <v>0</v>
      </c>
      <c r="N68" s="67"/>
      <c r="O68" s="67"/>
    </row>
    <row r="69" spans="1:15" s="6" customFormat="1" ht="69" customHeight="1">
      <c r="A69" s="30" t="s">
        <v>370</v>
      </c>
      <c r="B69" s="16" t="s">
        <v>143</v>
      </c>
      <c r="C69" s="17" t="s">
        <v>680</v>
      </c>
      <c r="D69" s="55" t="s">
        <v>40</v>
      </c>
      <c r="E69" s="55" t="s">
        <v>377</v>
      </c>
      <c r="F69" s="18" t="s">
        <v>130</v>
      </c>
      <c r="G69" s="18" t="s">
        <v>136</v>
      </c>
      <c r="H69" s="26">
        <f aca="true" t="shared" si="12" ref="H69:M69">SUM(H70:H70)</f>
        <v>1207.8</v>
      </c>
      <c r="I69" s="26">
        <f t="shared" si="12"/>
        <v>1190.9</v>
      </c>
      <c r="J69" s="24">
        <f t="shared" si="12"/>
        <v>4548.2</v>
      </c>
      <c r="K69" s="26">
        <f t="shared" si="12"/>
        <v>940</v>
      </c>
      <c r="L69" s="26">
        <f t="shared" si="12"/>
        <v>987</v>
      </c>
      <c r="M69" s="26">
        <f t="shared" si="12"/>
        <v>1036.4</v>
      </c>
      <c r="N69" s="67"/>
      <c r="O69" s="67"/>
    </row>
    <row r="70" spans="1:15" s="6" customFormat="1" ht="120" customHeight="1">
      <c r="A70" s="29" t="s">
        <v>174</v>
      </c>
      <c r="B70" s="13"/>
      <c r="C70" s="22" t="s">
        <v>237</v>
      </c>
      <c r="D70" s="57" t="s">
        <v>1</v>
      </c>
      <c r="E70" s="57" t="s">
        <v>747</v>
      </c>
      <c r="F70" s="18" t="s">
        <v>130</v>
      </c>
      <c r="G70" s="19" t="s">
        <v>136</v>
      </c>
      <c r="H70" s="66">
        <v>1207.8</v>
      </c>
      <c r="I70" s="12">
        <v>1190.9</v>
      </c>
      <c r="J70" s="27">
        <v>4548.2</v>
      </c>
      <c r="K70" s="12">
        <v>940</v>
      </c>
      <c r="L70" s="12">
        <v>987</v>
      </c>
      <c r="M70" s="12">
        <v>1036.4</v>
      </c>
      <c r="N70" s="72"/>
      <c r="O70" s="67"/>
    </row>
    <row r="71" spans="1:15" s="6" customFormat="1" ht="252" customHeight="1">
      <c r="A71" s="30" t="s">
        <v>386</v>
      </c>
      <c r="B71" s="16" t="s">
        <v>144</v>
      </c>
      <c r="C71" s="25" t="s">
        <v>390</v>
      </c>
      <c r="D71" s="61" t="s">
        <v>391</v>
      </c>
      <c r="E71" s="55" t="s">
        <v>253</v>
      </c>
      <c r="F71" s="18" t="s">
        <v>130</v>
      </c>
      <c r="G71" s="18" t="s">
        <v>136</v>
      </c>
      <c r="H71" s="26">
        <f aca="true" t="shared" si="13" ref="H71:M71">SUM(H72:H81)</f>
        <v>40253.5</v>
      </c>
      <c r="I71" s="26">
        <f t="shared" si="13"/>
        <v>40240.200000000004</v>
      </c>
      <c r="J71" s="24">
        <f t="shared" si="13"/>
        <v>41634.09999999999</v>
      </c>
      <c r="K71" s="26">
        <f t="shared" si="13"/>
        <v>45408.8</v>
      </c>
      <c r="L71" s="26">
        <f t="shared" si="13"/>
        <v>44534.2</v>
      </c>
      <c r="M71" s="26">
        <f t="shared" si="13"/>
        <v>46504.200000000004</v>
      </c>
      <c r="N71" s="67"/>
      <c r="O71" s="67"/>
    </row>
    <row r="72" spans="1:15" s="6" customFormat="1" ht="83.25" customHeight="1">
      <c r="A72" s="29" t="s">
        <v>175</v>
      </c>
      <c r="B72" s="13"/>
      <c r="C72" s="21" t="s">
        <v>11</v>
      </c>
      <c r="D72" s="57" t="s">
        <v>12</v>
      </c>
      <c r="E72" s="57" t="s">
        <v>700</v>
      </c>
      <c r="F72" s="18" t="s">
        <v>130</v>
      </c>
      <c r="G72" s="19" t="s">
        <v>136</v>
      </c>
      <c r="H72" s="66">
        <v>14454.6</v>
      </c>
      <c r="I72" s="12">
        <v>14454.6</v>
      </c>
      <c r="J72" s="27">
        <v>11984.7</v>
      </c>
      <c r="K72" s="12">
        <v>12559.9</v>
      </c>
      <c r="L72" s="12">
        <v>13359.9</v>
      </c>
      <c r="M72" s="12">
        <v>13559.9</v>
      </c>
      <c r="N72" s="67"/>
      <c r="O72" s="67"/>
    </row>
    <row r="73" spans="1:15" s="6" customFormat="1" ht="120" customHeight="1">
      <c r="A73" s="29" t="s">
        <v>176</v>
      </c>
      <c r="B73" s="13"/>
      <c r="C73" s="22" t="s">
        <v>237</v>
      </c>
      <c r="D73" s="57" t="s">
        <v>5</v>
      </c>
      <c r="E73" s="57" t="s">
        <v>747</v>
      </c>
      <c r="F73" s="18" t="s">
        <v>130</v>
      </c>
      <c r="G73" s="19" t="s">
        <v>136</v>
      </c>
      <c r="H73" s="66">
        <v>5185.3</v>
      </c>
      <c r="I73" s="12">
        <v>5185.2</v>
      </c>
      <c r="J73" s="27">
        <f>5761.4-57.6</f>
        <v>5703.799999999999</v>
      </c>
      <c r="K73" s="12">
        <v>5970</v>
      </c>
      <c r="L73" s="12">
        <v>6268.5</v>
      </c>
      <c r="M73" s="12">
        <v>6581.9</v>
      </c>
      <c r="N73" s="67"/>
      <c r="O73" s="67"/>
    </row>
    <row r="74" spans="1:15" s="6" customFormat="1" ht="84" customHeight="1">
      <c r="A74" s="29" t="s">
        <v>177</v>
      </c>
      <c r="B74" s="13"/>
      <c r="C74" s="22" t="s">
        <v>122</v>
      </c>
      <c r="D74" s="56" t="s">
        <v>10</v>
      </c>
      <c r="E74" s="57" t="s">
        <v>17</v>
      </c>
      <c r="F74" s="18" t="s">
        <v>130</v>
      </c>
      <c r="G74" s="19" t="s">
        <v>136</v>
      </c>
      <c r="H74" s="66">
        <v>1450.3</v>
      </c>
      <c r="I74" s="12">
        <v>1450.3</v>
      </c>
      <c r="J74" s="27">
        <v>2805.3</v>
      </c>
      <c r="K74" s="12">
        <v>0</v>
      </c>
      <c r="L74" s="12">
        <v>0</v>
      </c>
      <c r="M74" s="12">
        <v>0</v>
      </c>
      <c r="N74" s="67"/>
      <c r="O74" s="67"/>
    </row>
    <row r="75" spans="1:15" s="6" customFormat="1" ht="119.25" customHeight="1">
      <c r="A75" s="29" t="s">
        <v>178</v>
      </c>
      <c r="B75" s="13"/>
      <c r="C75" s="22" t="s">
        <v>237</v>
      </c>
      <c r="D75" s="57" t="s">
        <v>2</v>
      </c>
      <c r="E75" s="57" t="s">
        <v>747</v>
      </c>
      <c r="F75" s="18" t="s">
        <v>130</v>
      </c>
      <c r="G75" s="19" t="s">
        <v>136</v>
      </c>
      <c r="H75" s="66">
        <v>3632.6</v>
      </c>
      <c r="I75" s="12">
        <v>3631</v>
      </c>
      <c r="J75" s="27">
        <v>7944.2</v>
      </c>
      <c r="K75" s="12">
        <v>7060</v>
      </c>
      <c r="L75" s="12">
        <v>7413.1</v>
      </c>
      <c r="M75" s="12">
        <v>7783.7</v>
      </c>
      <c r="N75" s="67"/>
      <c r="O75" s="67"/>
    </row>
    <row r="76" spans="1:15" s="6" customFormat="1" ht="119.25" customHeight="1">
      <c r="A76" s="29" t="s">
        <v>261</v>
      </c>
      <c r="B76" s="13"/>
      <c r="C76" s="22" t="s">
        <v>237</v>
      </c>
      <c r="D76" s="57" t="s">
        <v>3</v>
      </c>
      <c r="E76" s="57" t="s">
        <v>747</v>
      </c>
      <c r="F76" s="18" t="s">
        <v>130</v>
      </c>
      <c r="G76" s="19" t="s">
        <v>136</v>
      </c>
      <c r="H76" s="66">
        <v>6225.6</v>
      </c>
      <c r="I76" s="12">
        <v>6225.5</v>
      </c>
      <c r="J76" s="27">
        <v>1037.6</v>
      </c>
      <c r="K76" s="12">
        <v>1850</v>
      </c>
      <c r="L76" s="12">
        <v>1102.5</v>
      </c>
      <c r="M76" s="12">
        <v>1157.7</v>
      </c>
      <c r="N76" s="67"/>
      <c r="O76" s="67"/>
    </row>
    <row r="77" spans="1:15" s="6" customFormat="1" ht="120" customHeight="1">
      <c r="A77" s="29" t="s">
        <v>179</v>
      </c>
      <c r="B77" s="13"/>
      <c r="C77" s="22" t="s">
        <v>237</v>
      </c>
      <c r="D77" s="57" t="s">
        <v>9</v>
      </c>
      <c r="E77" s="57" t="s">
        <v>747</v>
      </c>
      <c r="F77" s="18" t="s">
        <v>130</v>
      </c>
      <c r="G77" s="19" t="s">
        <v>136</v>
      </c>
      <c r="H77" s="66">
        <v>6656.7</v>
      </c>
      <c r="I77" s="12">
        <v>6656.3</v>
      </c>
      <c r="J77" s="27">
        <v>11104.3</v>
      </c>
      <c r="K77" s="12">
        <v>10663.4</v>
      </c>
      <c r="L77" s="12">
        <v>11196.7</v>
      </c>
      <c r="M77" s="12">
        <v>11756.6</v>
      </c>
      <c r="N77" s="67"/>
      <c r="O77" s="67"/>
    </row>
    <row r="78" spans="1:15" s="6" customFormat="1" ht="120" customHeight="1">
      <c r="A78" s="29" t="s">
        <v>180</v>
      </c>
      <c r="B78" s="13"/>
      <c r="C78" s="22" t="s">
        <v>237</v>
      </c>
      <c r="D78" s="57" t="s">
        <v>4</v>
      </c>
      <c r="E78" s="57" t="s">
        <v>747</v>
      </c>
      <c r="F78" s="18" t="s">
        <v>130</v>
      </c>
      <c r="G78" s="19" t="s">
        <v>136</v>
      </c>
      <c r="H78" s="66">
        <v>2592.4</v>
      </c>
      <c r="I78" s="12">
        <v>2592.3</v>
      </c>
      <c r="J78" s="27">
        <v>1054.2</v>
      </c>
      <c r="K78" s="12">
        <v>623.1</v>
      </c>
      <c r="L78" s="12">
        <v>0</v>
      </c>
      <c r="M78" s="12">
        <v>0</v>
      </c>
      <c r="N78" s="67"/>
      <c r="O78" s="67"/>
    </row>
    <row r="79" spans="1:15" s="6" customFormat="1" ht="59.25" customHeight="1">
      <c r="A79" s="29" t="s">
        <v>413</v>
      </c>
      <c r="B79" s="13"/>
      <c r="C79" s="21" t="s">
        <v>238</v>
      </c>
      <c r="D79" s="57"/>
      <c r="E79" s="57" t="s">
        <v>749</v>
      </c>
      <c r="F79" s="18" t="s">
        <v>130</v>
      </c>
      <c r="G79" s="19" t="s">
        <v>136</v>
      </c>
      <c r="H79" s="66">
        <v>0</v>
      </c>
      <c r="I79" s="12">
        <v>0</v>
      </c>
      <c r="J79" s="27">
        <v>0</v>
      </c>
      <c r="K79" s="12">
        <v>4632.4</v>
      </c>
      <c r="L79" s="12">
        <v>3063.5</v>
      </c>
      <c r="M79" s="12">
        <v>3684.4</v>
      </c>
      <c r="N79" s="67"/>
      <c r="O79" s="67"/>
    </row>
    <row r="80" spans="1:15" s="6" customFormat="1" ht="72" customHeight="1">
      <c r="A80" s="29" t="s">
        <v>415</v>
      </c>
      <c r="B80" s="13"/>
      <c r="C80" s="22" t="s">
        <v>738</v>
      </c>
      <c r="D80" s="57"/>
      <c r="E80" s="57" t="s">
        <v>749</v>
      </c>
      <c r="F80" s="18" t="s">
        <v>130</v>
      </c>
      <c r="G80" s="19" t="s">
        <v>136</v>
      </c>
      <c r="H80" s="66">
        <v>0</v>
      </c>
      <c r="I80" s="12">
        <v>0</v>
      </c>
      <c r="J80" s="27">
        <v>0</v>
      </c>
      <c r="K80" s="12">
        <v>2050</v>
      </c>
      <c r="L80" s="12">
        <v>2130</v>
      </c>
      <c r="M80" s="12">
        <v>1980</v>
      </c>
      <c r="N80" s="67"/>
      <c r="O80" s="67"/>
    </row>
    <row r="81" spans="1:15" s="6" customFormat="1" ht="25.5">
      <c r="A81" s="29" t="s">
        <v>414</v>
      </c>
      <c r="B81" s="13"/>
      <c r="C81" s="21"/>
      <c r="D81" s="57"/>
      <c r="E81" s="57"/>
      <c r="F81" s="18" t="s">
        <v>130</v>
      </c>
      <c r="G81" s="19" t="s">
        <v>136</v>
      </c>
      <c r="H81" s="66">
        <v>56</v>
      </c>
      <c r="I81" s="12">
        <v>45</v>
      </c>
      <c r="J81" s="27">
        <v>0</v>
      </c>
      <c r="K81" s="12">
        <v>0</v>
      </c>
      <c r="L81" s="12">
        <v>0</v>
      </c>
      <c r="M81" s="12">
        <v>0</v>
      </c>
      <c r="N81" s="67"/>
      <c r="O81" s="67"/>
    </row>
    <row r="82" spans="1:13" s="6" customFormat="1" ht="274.5" customHeight="1">
      <c r="A82" s="30" t="s">
        <v>45</v>
      </c>
      <c r="B82" s="16" t="s">
        <v>146</v>
      </c>
      <c r="C82" s="25" t="s">
        <v>202</v>
      </c>
      <c r="D82" s="59"/>
      <c r="E82" s="55" t="s">
        <v>203</v>
      </c>
      <c r="F82" s="18" t="s">
        <v>398</v>
      </c>
      <c r="G82" s="18" t="s">
        <v>145</v>
      </c>
      <c r="H82" s="26">
        <f aca="true" t="shared" si="14" ref="H82:M82">SUM(H83:H84)</f>
        <v>0</v>
      </c>
      <c r="I82" s="26">
        <f t="shared" si="14"/>
        <v>0</v>
      </c>
      <c r="J82" s="24">
        <f t="shared" si="14"/>
        <v>2065.9</v>
      </c>
      <c r="K82" s="26">
        <f t="shared" si="14"/>
        <v>2000</v>
      </c>
      <c r="L82" s="26">
        <f t="shared" si="14"/>
        <v>3500</v>
      </c>
      <c r="M82" s="26">
        <f t="shared" si="14"/>
        <v>2500</v>
      </c>
    </row>
    <row r="83" spans="1:13" s="6" customFormat="1" ht="132" customHeight="1">
      <c r="A83" s="29" t="s">
        <v>601</v>
      </c>
      <c r="B83" s="13"/>
      <c r="C83" s="22" t="s">
        <v>443</v>
      </c>
      <c r="D83" s="56" t="s">
        <v>115</v>
      </c>
      <c r="E83" s="57" t="s">
        <v>701</v>
      </c>
      <c r="F83" s="18" t="s">
        <v>398</v>
      </c>
      <c r="G83" s="19" t="s">
        <v>145</v>
      </c>
      <c r="H83" s="66">
        <v>0</v>
      </c>
      <c r="I83" s="12">
        <v>0</v>
      </c>
      <c r="J83" s="27">
        <v>190</v>
      </c>
      <c r="K83" s="12">
        <v>2000</v>
      </c>
      <c r="L83" s="12">
        <v>2500</v>
      </c>
      <c r="M83" s="12">
        <v>2500</v>
      </c>
    </row>
    <row r="84" spans="1:13" s="6" customFormat="1" ht="134.25" customHeight="1">
      <c r="A84" s="29" t="s">
        <v>602</v>
      </c>
      <c r="B84" s="13"/>
      <c r="C84" s="22" t="s">
        <v>443</v>
      </c>
      <c r="D84" s="56" t="s">
        <v>116</v>
      </c>
      <c r="E84" s="57" t="s">
        <v>701</v>
      </c>
      <c r="F84" s="18" t="s">
        <v>398</v>
      </c>
      <c r="G84" s="19" t="s">
        <v>145</v>
      </c>
      <c r="H84" s="66">
        <v>0</v>
      </c>
      <c r="I84" s="12">
        <v>0</v>
      </c>
      <c r="J84" s="27">
        <v>1875.9</v>
      </c>
      <c r="K84" s="12">
        <v>0</v>
      </c>
      <c r="L84" s="12">
        <v>1000</v>
      </c>
      <c r="M84" s="12">
        <v>0</v>
      </c>
    </row>
    <row r="85" spans="1:15" s="6" customFormat="1" ht="71.25" customHeight="1">
      <c r="A85" s="30" t="s">
        <v>46</v>
      </c>
      <c r="B85" s="16" t="s">
        <v>147</v>
      </c>
      <c r="C85" s="23" t="s">
        <v>37</v>
      </c>
      <c r="D85" s="55" t="s">
        <v>425</v>
      </c>
      <c r="E85" s="59"/>
      <c r="F85" s="18" t="s">
        <v>136</v>
      </c>
      <c r="G85" s="18" t="s">
        <v>133</v>
      </c>
      <c r="H85" s="26">
        <f aca="true" t="shared" si="15" ref="H85:M85">H86</f>
        <v>500</v>
      </c>
      <c r="I85" s="26">
        <f t="shared" si="15"/>
        <v>0</v>
      </c>
      <c r="J85" s="24">
        <f t="shared" si="15"/>
        <v>300</v>
      </c>
      <c r="K85" s="26">
        <f t="shared" si="15"/>
        <v>2336</v>
      </c>
      <c r="L85" s="26">
        <f t="shared" si="15"/>
        <v>2586</v>
      </c>
      <c r="M85" s="26">
        <f t="shared" si="15"/>
        <v>2836</v>
      </c>
      <c r="N85" s="67"/>
      <c r="O85" s="67"/>
    </row>
    <row r="86" spans="1:15" s="6" customFormat="1" ht="120">
      <c r="A86" s="29" t="s">
        <v>563</v>
      </c>
      <c r="B86" s="13"/>
      <c r="C86" s="21" t="s">
        <v>709</v>
      </c>
      <c r="D86" s="57" t="s">
        <v>426</v>
      </c>
      <c r="E86" s="56" t="s">
        <v>702</v>
      </c>
      <c r="F86" s="18" t="s">
        <v>136</v>
      </c>
      <c r="G86" s="19" t="s">
        <v>133</v>
      </c>
      <c r="H86" s="66">
        <v>500</v>
      </c>
      <c r="I86" s="12">
        <v>0</v>
      </c>
      <c r="J86" s="27">
        <f>600-300</f>
        <v>300</v>
      </c>
      <c r="K86" s="12">
        <v>2336</v>
      </c>
      <c r="L86" s="12">
        <v>2586</v>
      </c>
      <c r="M86" s="12">
        <v>2836</v>
      </c>
      <c r="N86" s="67"/>
      <c r="O86" s="67"/>
    </row>
    <row r="87" spans="1:15" s="6" customFormat="1" ht="50.25" customHeight="1">
      <c r="A87" s="30" t="s">
        <v>770</v>
      </c>
      <c r="B87" s="16" t="s">
        <v>148</v>
      </c>
      <c r="C87" s="23" t="s">
        <v>680</v>
      </c>
      <c r="D87" s="55" t="s">
        <v>679</v>
      </c>
      <c r="E87" s="55" t="s">
        <v>377</v>
      </c>
      <c r="F87" s="18" t="s">
        <v>398</v>
      </c>
      <c r="G87" s="18" t="s">
        <v>145</v>
      </c>
      <c r="H87" s="26">
        <f aca="true" t="shared" si="16" ref="H87:M87">SUM(H88:H88)</f>
        <v>360</v>
      </c>
      <c r="I87" s="26">
        <f t="shared" si="16"/>
        <v>360</v>
      </c>
      <c r="J87" s="24">
        <f t="shared" si="16"/>
        <v>360</v>
      </c>
      <c r="K87" s="26">
        <f t="shared" si="16"/>
        <v>360</v>
      </c>
      <c r="L87" s="26">
        <f t="shared" si="16"/>
        <v>360</v>
      </c>
      <c r="M87" s="26">
        <f t="shared" si="16"/>
        <v>360</v>
      </c>
      <c r="N87" s="67"/>
      <c r="O87" s="67"/>
    </row>
    <row r="88" spans="1:15" s="6" customFormat="1" ht="119.25" customHeight="1">
      <c r="A88" s="29" t="s">
        <v>270</v>
      </c>
      <c r="B88" s="13"/>
      <c r="C88" s="22" t="s">
        <v>249</v>
      </c>
      <c r="D88" s="57" t="s">
        <v>428</v>
      </c>
      <c r="E88" s="57" t="s">
        <v>753</v>
      </c>
      <c r="F88" s="18" t="s">
        <v>398</v>
      </c>
      <c r="G88" s="19" t="s">
        <v>145</v>
      </c>
      <c r="H88" s="66">
        <v>360</v>
      </c>
      <c r="I88" s="12">
        <v>360</v>
      </c>
      <c r="J88" s="27">
        <v>360</v>
      </c>
      <c r="K88" s="12">
        <v>360</v>
      </c>
      <c r="L88" s="12">
        <v>360</v>
      </c>
      <c r="M88" s="12">
        <v>360</v>
      </c>
      <c r="N88" s="67"/>
      <c r="O88" s="67"/>
    </row>
    <row r="89" spans="1:15" s="6" customFormat="1" ht="85.5" customHeight="1">
      <c r="A89" s="30" t="s">
        <v>123</v>
      </c>
      <c r="B89" s="18" t="s">
        <v>150</v>
      </c>
      <c r="C89" s="23" t="s">
        <v>429</v>
      </c>
      <c r="D89" s="55" t="s">
        <v>430</v>
      </c>
      <c r="E89" s="55" t="s">
        <v>36</v>
      </c>
      <c r="F89" s="18" t="s">
        <v>149</v>
      </c>
      <c r="G89" s="18" t="s">
        <v>149</v>
      </c>
      <c r="H89" s="26">
        <f aca="true" t="shared" si="17" ref="H89:M89">SUM(H90:H92)</f>
        <v>8520.2</v>
      </c>
      <c r="I89" s="26">
        <f t="shared" si="17"/>
        <v>8520.2</v>
      </c>
      <c r="J89" s="24">
        <f t="shared" si="17"/>
        <v>8652.2</v>
      </c>
      <c r="K89" s="26">
        <f t="shared" si="17"/>
        <v>9205</v>
      </c>
      <c r="L89" s="26">
        <f t="shared" si="17"/>
        <v>9205</v>
      </c>
      <c r="M89" s="26">
        <f t="shared" si="17"/>
        <v>9205</v>
      </c>
      <c r="N89" s="67"/>
      <c r="O89" s="67"/>
    </row>
    <row r="90" spans="1:15" s="6" customFormat="1" ht="120">
      <c r="A90" s="32" t="s">
        <v>564</v>
      </c>
      <c r="B90" s="13"/>
      <c r="C90" s="22" t="s">
        <v>239</v>
      </c>
      <c r="D90" s="58"/>
      <c r="E90" s="57" t="s">
        <v>753</v>
      </c>
      <c r="F90" s="18" t="s">
        <v>149</v>
      </c>
      <c r="G90" s="19" t="s">
        <v>149</v>
      </c>
      <c r="H90" s="66">
        <v>8330.2</v>
      </c>
      <c r="I90" s="12">
        <v>8330.2</v>
      </c>
      <c r="J90" s="27">
        <v>8562.2</v>
      </c>
      <c r="K90" s="12">
        <v>9025</v>
      </c>
      <c r="L90" s="12">
        <v>9025</v>
      </c>
      <c r="M90" s="12">
        <v>9025</v>
      </c>
      <c r="N90" s="67"/>
      <c r="O90" s="67"/>
    </row>
    <row r="91" spans="1:15" s="6" customFormat="1" ht="121.5" customHeight="1">
      <c r="A91" s="29" t="s">
        <v>367</v>
      </c>
      <c r="B91" s="13"/>
      <c r="C91" s="22" t="s">
        <v>368</v>
      </c>
      <c r="D91" s="58"/>
      <c r="E91" s="57" t="s">
        <v>703</v>
      </c>
      <c r="F91" s="18" t="s">
        <v>149</v>
      </c>
      <c r="G91" s="19" t="s">
        <v>149</v>
      </c>
      <c r="H91" s="66">
        <v>90</v>
      </c>
      <c r="I91" s="12">
        <v>90</v>
      </c>
      <c r="J91" s="27">
        <v>90</v>
      </c>
      <c r="K91" s="12">
        <v>180</v>
      </c>
      <c r="L91" s="12">
        <v>180</v>
      </c>
      <c r="M91" s="12">
        <v>180</v>
      </c>
      <c r="N91" s="67"/>
      <c r="O91" s="67"/>
    </row>
    <row r="92" spans="1:15" s="6" customFormat="1" ht="49.5" customHeight="1">
      <c r="A92" s="29" t="s">
        <v>603</v>
      </c>
      <c r="B92" s="13"/>
      <c r="C92" s="22" t="s">
        <v>204</v>
      </c>
      <c r="D92" s="58"/>
      <c r="E92" s="58"/>
      <c r="F92" s="18" t="s">
        <v>149</v>
      </c>
      <c r="G92" s="19" t="s">
        <v>149</v>
      </c>
      <c r="H92" s="66">
        <v>100</v>
      </c>
      <c r="I92" s="12">
        <v>100</v>
      </c>
      <c r="J92" s="27">
        <v>0</v>
      </c>
      <c r="K92" s="12">
        <v>0</v>
      </c>
      <c r="L92" s="12">
        <v>0</v>
      </c>
      <c r="M92" s="12">
        <v>0</v>
      </c>
      <c r="N92" s="67"/>
      <c r="O92" s="67"/>
    </row>
    <row r="93" spans="1:15" s="6" customFormat="1" ht="53.25" customHeight="1">
      <c r="A93" s="30" t="s">
        <v>125</v>
      </c>
      <c r="B93" s="16" t="s">
        <v>151</v>
      </c>
      <c r="C93" s="23" t="s">
        <v>15</v>
      </c>
      <c r="D93" s="55" t="s">
        <v>438</v>
      </c>
      <c r="E93" s="59"/>
      <c r="F93" s="18" t="s">
        <v>126</v>
      </c>
      <c r="G93" s="18" t="s">
        <v>127</v>
      </c>
      <c r="H93" s="26">
        <f aca="true" t="shared" si="18" ref="H93:M93">H94</f>
        <v>450</v>
      </c>
      <c r="I93" s="26">
        <f t="shared" si="18"/>
        <v>450</v>
      </c>
      <c r="J93" s="24">
        <f t="shared" si="18"/>
        <v>400</v>
      </c>
      <c r="K93" s="26">
        <f t="shared" si="18"/>
        <v>500</v>
      </c>
      <c r="L93" s="26">
        <f t="shared" si="18"/>
        <v>550</v>
      </c>
      <c r="M93" s="26">
        <f t="shared" si="18"/>
        <v>570</v>
      </c>
      <c r="N93" s="67"/>
      <c r="O93" s="67"/>
    </row>
    <row r="94" spans="1:15" s="6" customFormat="1" ht="95.25" customHeight="1">
      <c r="A94" s="29" t="s">
        <v>565</v>
      </c>
      <c r="B94" s="13"/>
      <c r="C94" s="21" t="s">
        <v>671</v>
      </c>
      <c r="D94" s="57" t="s">
        <v>16</v>
      </c>
      <c r="E94" s="57" t="s">
        <v>753</v>
      </c>
      <c r="F94" s="18" t="s">
        <v>126</v>
      </c>
      <c r="G94" s="19" t="s">
        <v>127</v>
      </c>
      <c r="H94" s="66">
        <v>450</v>
      </c>
      <c r="I94" s="12">
        <v>450</v>
      </c>
      <c r="J94" s="27">
        <v>400</v>
      </c>
      <c r="K94" s="12">
        <v>500</v>
      </c>
      <c r="L94" s="12">
        <v>550</v>
      </c>
      <c r="M94" s="12">
        <v>570</v>
      </c>
      <c r="N94" s="67"/>
      <c r="O94" s="67"/>
    </row>
    <row r="95" spans="1:15" s="6" customFormat="1" ht="54" customHeight="1">
      <c r="A95" s="30" t="s">
        <v>124</v>
      </c>
      <c r="B95" s="16" t="s">
        <v>128</v>
      </c>
      <c r="C95" s="17" t="s">
        <v>680</v>
      </c>
      <c r="D95" s="55" t="s">
        <v>417</v>
      </c>
      <c r="E95" s="55" t="s">
        <v>377</v>
      </c>
      <c r="F95" s="18" t="s">
        <v>126</v>
      </c>
      <c r="G95" s="18" t="s">
        <v>127</v>
      </c>
      <c r="H95" s="26">
        <f aca="true" t="shared" si="19" ref="H95:M95">SUM(H96:H96)</f>
        <v>100</v>
      </c>
      <c r="I95" s="26">
        <f t="shared" si="19"/>
        <v>96.4</v>
      </c>
      <c r="J95" s="24">
        <f t="shared" si="19"/>
        <v>100</v>
      </c>
      <c r="K95" s="26">
        <f t="shared" si="19"/>
        <v>123</v>
      </c>
      <c r="L95" s="26">
        <f t="shared" si="19"/>
        <v>107.5</v>
      </c>
      <c r="M95" s="26">
        <f t="shared" si="19"/>
        <v>112.5</v>
      </c>
      <c r="N95" s="67"/>
      <c r="O95" s="67"/>
    </row>
    <row r="96" spans="1:15" s="6" customFormat="1" ht="131.25" customHeight="1">
      <c r="A96" s="29" t="s">
        <v>566</v>
      </c>
      <c r="B96" s="13"/>
      <c r="C96" s="22" t="s">
        <v>742</v>
      </c>
      <c r="D96" s="63"/>
      <c r="E96" s="57" t="s">
        <v>753</v>
      </c>
      <c r="F96" s="18" t="s">
        <v>126</v>
      </c>
      <c r="G96" s="19" t="s">
        <v>127</v>
      </c>
      <c r="H96" s="66">
        <v>100</v>
      </c>
      <c r="I96" s="12">
        <v>96.4</v>
      </c>
      <c r="J96" s="27">
        <v>100</v>
      </c>
      <c r="K96" s="12">
        <v>123</v>
      </c>
      <c r="L96" s="12">
        <v>107.5</v>
      </c>
      <c r="M96" s="12">
        <v>112.5</v>
      </c>
      <c r="N96" s="67"/>
      <c r="O96" s="67"/>
    </row>
    <row r="97" spans="1:15" s="6" customFormat="1" ht="80.25" customHeight="1">
      <c r="A97" s="39" t="s">
        <v>605</v>
      </c>
      <c r="B97" s="38" t="s">
        <v>606</v>
      </c>
      <c r="C97" s="43" t="s">
        <v>680</v>
      </c>
      <c r="D97" s="53" t="s">
        <v>41</v>
      </c>
      <c r="E97" s="54" t="s">
        <v>377</v>
      </c>
      <c r="F97" s="40"/>
      <c r="G97" s="40"/>
      <c r="H97" s="24">
        <f aca="true" t="shared" si="20" ref="H97:M97">H98+H107+H109+H111+H113</f>
        <v>119046.6</v>
      </c>
      <c r="I97" s="24">
        <f t="shared" si="20"/>
        <v>117276.3</v>
      </c>
      <c r="J97" s="24">
        <f t="shared" si="20"/>
        <v>141687.5</v>
      </c>
      <c r="K97" s="24">
        <f t="shared" si="20"/>
        <v>123923.1</v>
      </c>
      <c r="L97" s="24">
        <f t="shared" si="20"/>
        <v>123829.09999999999</v>
      </c>
      <c r="M97" s="24">
        <f t="shared" si="20"/>
        <v>117548</v>
      </c>
      <c r="N97" s="67"/>
      <c r="O97" s="67"/>
    </row>
    <row r="98" spans="1:15" s="6" customFormat="1" ht="63.75" customHeight="1">
      <c r="A98" s="30" t="s">
        <v>607</v>
      </c>
      <c r="B98" s="18" t="s">
        <v>609</v>
      </c>
      <c r="C98" s="17" t="s">
        <v>680</v>
      </c>
      <c r="D98" s="55" t="s">
        <v>684</v>
      </c>
      <c r="E98" s="55" t="s">
        <v>376</v>
      </c>
      <c r="F98" s="18" t="s">
        <v>399</v>
      </c>
      <c r="G98" s="18" t="s">
        <v>608</v>
      </c>
      <c r="H98" s="26">
        <f aca="true" t="shared" si="21" ref="H98:M98">SUM(H99:H106)</f>
        <v>62163.600000000006</v>
      </c>
      <c r="I98" s="26">
        <f t="shared" si="21"/>
        <v>61502.90000000001</v>
      </c>
      <c r="J98" s="24">
        <f t="shared" si="21"/>
        <v>63783.3</v>
      </c>
      <c r="K98" s="26">
        <f t="shared" si="21"/>
        <v>66423</v>
      </c>
      <c r="L98" s="26">
        <f t="shared" si="21"/>
        <v>66472.2</v>
      </c>
      <c r="M98" s="26">
        <f t="shared" si="21"/>
        <v>66701.4</v>
      </c>
      <c r="N98" s="67"/>
      <c r="O98" s="67"/>
    </row>
    <row r="99" spans="1:15" s="6" customFormat="1" ht="60.75" customHeight="1">
      <c r="A99" s="29" t="s">
        <v>567</v>
      </c>
      <c r="B99" s="13"/>
      <c r="C99" s="21" t="s">
        <v>252</v>
      </c>
      <c r="D99" s="56" t="s">
        <v>42</v>
      </c>
      <c r="E99" s="57" t="s">
        <v>382</v>
      </c>
      <c r="F99" s="18" t="s">
        <v>126</v>
      </c>
      <c r="G99" s="19" t="s">
        <v>398</v>
      </c>
      <c r="H99" s="66">
        <v>29518.2</v>
      </c>
      <c r="I99" s="12">
        <v>28870.3</v>
      </c>
      <c r="J99" s="27">
        <v>27993.9</v>
      </c>
      <c r="K99" s="12">
        <v>28532.4</v>
      </c>
      <c r="L99" s="12">
        <v>28781.5</v>
      </c>
      <c r="M99" s="12">
        <v>29015.7</v>
      </c>
      <c r="N99" s="67"/>
      <c r="O99" s="67"/>
    </row>
    <row r="100" spans="1:15" s="6" customFormat="1" ht="60.75" customHeight="1">
      <c r="A100" s="29" t="s">
        <v>568</v>
      </c>
      <c r="B100" s="13"/>
      <c r="C100" s="21" t="s">
        <v>252</v>
      </c>
      <c r="D100" s="56" t="s">
        <v>43</v>
      </c>
      <c r="E100" s="57" t="s">
        <v>382</v>
      </c>
      <c r="F100" s="18" t="s">
        <v>126</v>
      </c>
      <c r="G100" s="19" t="s">
        <v>398</v>
      </c>
      <c r="H100" s="66">
        <v>1679.8</v>
      </c>
      <c r="I100" s="12">
        <v>1679.3</v>
      </c>
      <c r="J100" s="27">
        <v>1780.6</v>
      </c>
      <c r="K100" s="12">
        <v>1859.6</v>
      </c>
      <c r="L100" s="12">
        <v>1859.6</v>
      </c>
      <c r="M100" s="12">
        <v>1859.6</v>
      </c>
      <c r="N100" s="67"/>
      <c r="O100" s="67"/>
    </row>
    <row r="101" spans="1:13" s="6" customFormat="1" ht="60" customHeight="1">
      <c r="A101" s="29" t="s">
        <v>569</v>
      </c>
      <c r="B101" s="79"/>
      <c r="C101" s="21" t="s">
        <v>406</v>
      </c>
      <c r="D101" s="57" t="s">
        <v>407</v>
      </c>
      <c r="E101" s="57" t="s">
        <v>378</v>
      </c>
      <c r="F101" s="18" t="s">
        <v>126</v>
      </c>
      <c r="G101" s="19" t="s">
        <v>330</v>
      </c>
      <c r="H101" s="66">
        <v>12473.4</v>
      </c>
      <c r="I101" s="12">
        <v>12473.4</v>
      </c>
      <c r="J101" s="27">
        <v>14633.3</v>
      </c>
      <c r="K101" s="12">
        <v>15730</v>
      </c>
      <c r="L101" s="12">
        <v>15730</v>
      </c>
      <c r="M101" s="12">
        <v>15730</v>
      </c>
    </row>
    <row r="102" spans="1:13" s="6" customFormat="1" ht="47.25" customHeight="1">
      <c r="A102" s="29" t="s">
        <v>572</v>
      </c>
      <c r="B102" s="79"/>
      <c r="C102" s="21" t="s">
        <v>403</v>
      </c>
      <c r="D102" s="57" t="s">
        <v>404</v>
      </c>
      <c r="E102" s="57" t="s">
        <v>379</v>
      </c>
      <c r="F102" s="18" t="s">
        <v>126</v>
      </c>
      <c r="G102" s="19" t="s">
        <v>127</v>
      </c>
      <c r="H102" s="66">
        <v>11626.1</v>
      </c>
      <c r="I102" s="12">
        <v>11613.8</v>
      </c>
      <c r="J102" s="27">
        <v>12447.9</v>
      </c>
      <c r="K102" s="12">
        <v>13137.6</v>
      </c>
      <c r="L102" s="12">
        <v>12977.7</v>
      </c>
      <c r="M102" s="12">
        <v>12972.7</v>
      </c>
    </row>
    <row r="103" spans="1:13" s="6" customFormat="1" ht="51" customHeight="1">
      <c r="A103" s="29" t="s">
        <v>573</v>
      </c>
      <c r="B103" s="79"/>
      <c r="C103" s="21" t="s">
        <v>681</v>
      </c>
      <c r="D103" s="57" t="s">
        <v>683</v>
      </c>
      <c r="E103" s="57" t="s">
        <v>380</v>
      </c>
      <c r="F103" s="18" t="s">
        <v>126</v>
      </c>
      <c r="G103" s="19" t="s">
        <v>131</v>
      </c>
      <c r="H103" s="66">
        <v>1703.7</v>
      </c>
      <c r="I103" s="12">
        <v>1703.7</v>
      </c>
      <c r="J103" s="27">
        <v>1931.9</v>
      </c>
      <c r="K103" s="12">
        <v>1878.4</v>
      </c>
      <c r="L103" s="12">
        <v>1859.5</v>
      </c>
      <c r="M103" s="12">
        <v>1859.5</v>
      </c>
    </row>
    <row r="104" spans="1:13" s="6" customFormat="1" ht="53.25" customHeight="1">
      <c r="A104" s="29" t="s">
        <v>574</v>
      </c>
      <c r="B104" s="79"/>
      <c r="C104" s="21" t="s">
        <v>681</v>
      </c>
      <c r="D104" s="57" t="s">
        <v>682</v>
      </c>
      <c r="E104" s="57" t="s">
        <v>380</v>
      </c>
      <c r="F104" s="18" t="s">
        <v>126</v>
      </c>
      <c r="G104" s="19" t="s">
        <v>136</v>
      </c>
      <c r="H104" s="66">
        <v>1444.8</v>
      </c>
      <c r="I104" s="12">
        <v>1444.8</v>
      </c>
      <c r="J104" s="27">
        <v>1548.2</v>
      </c>
      <c r="K104" s="12">
        <v>1606.1</v>
      </c>
      <c r="L104" s="12">
        <v>1587.7</v>
      </c>
      <c r="M104" s="12">
        <v>1587.7</v>
      </c>
    </row>
    <row r="105" spans="1:13" s="6" customFormat="1" ht="48" customHeight="1">
      <c r="A105" s="29" t="s">
        <v>575</v>
      </c>
      <c r="B105" s="79"/>
      <c r="C105" s="21" t="s">
        <v>681</v>
      </c>
      <c r="D105" s="57" t="s">
        <v>682</v>
      </c>
      <c r="E105" s="57" t="s">
        <v>380</v>
      </c>
      <c r="F105" s="18" t="s">
        <v>126</v>
      </c>
      <c r="G105" s="19" t="s">
        <v>136</v>
      </c>
      <c r="H105" s="66">
        <v>2453.3</v>
      </c>
      <c r="I105" s="12">
        <v>2453.3</v>
      </c>
      <c r="J105" s="27">
        <v>2201.8</v>
      </c>
      <c r="K105" s="12">
        <v>2477.8</v>
      </c>
      <c r="L105" s="12">
        <v>2475.1</v>
      </c>
      <c r="M105" s="12">
        <v>2475.1</v>
      </c>
    </row>
    <row r="106" spans="1:13" s="6" customFormat="1" ht="72" customHeight="1">
      <c r="A106" s="29" t="s">
        <v>576</v>
      </c>
      <c r="B106" s="79"/>
      <c r="C106" s="21" t="s">
        <v>210</v>
      </c>
      <c r="D106" s="57" t="s">
        <v>211</v>
      </c>
      <c r="E106" s="57" t="s">
        <v>381</v>
      </c>
      <c r="F106" s="18" t="s">
        <v>126</v>
      </c>
      <c r="G106" s="19" t="s">
        <v>136</v>
      </c>
      <c r="H106" s="66">
        <v>1264.3</v>
      </c>
      <c r="I106" s="12">
        <v>1264.3</v>
      </c>
      <c r="J106" s="27">
        <v>1245.7</v>
      </c>
      <c r="K106" s="12">
        <v>1201.1</v>
      </c>
      <c r="L106" s="12">
        <v>1201.1</v>
      </c>
      <c r="M106" s="12">
        <v>1201.1</v>
      </c>
    </row>
    <row r="107" spans="1:15" s="6" customFormat="1" ht="89.25">
      <c r="A107" s="30" t="s">
        <v>610</v>
      </c>
      <c r="B107" s="16" t="s">
        <v>611</v>
      </c>
      <c r="C107" s="23" t="s">
        <v>408</v>
      </c>
      <c r="D107" s="61" t="s">
        <v>40</v>
      </c>
      <c r="E107" s="55" t="s">
        <v>26</v>
      </c>
      <c r="F107" s="18" t="s">
        <v>690</v>
      </c>
      <c r="G107" s="18" t="s">
        <v>691</v>
      </c>
      <c r="H107" s="26">
        <f aca="true" t="shared" si="22" ref="H107:M109">SUM(H108:H108)</f>
        <v>34984.8</v>
      </c>
      <c r="I107" s="26">
        <f t="shared" si="22"/>
        <v>33875.5</v>
      </c>
      <c r="J107" s="24">
        <f t="shared" si="22"/>
        <v>37557.6</v>
      </c>
      <c r="K107" s="26">
        <f t="shared" si="22"/>
        <v>39287.3</v>
      </c>
      <c r="L107" s="26">
        <f t="shared" si="22"/>
        <v>39094.1</v>
      </c>
      <c r="M107" s="26">
        <f t="shared" si="22"/>
        <v>39533.8</v>
      </c>
      <c r="N107" s="67"/>
      <c r="O107" s="67"/>
    </row>
    <row r="108" spans="1:15" s="6" customFormat="1" ht="60" customHeight="1">
      <c r="A108" s="29" t="s">
        <v>577</v>
      </c>
      <c r="B108" s="13"/>
      <c r="C108" s="21" t="s">
        <v>420</v>
      </c>
      <c r="D108" s="57" t="s">
        <v>401</v>
      </c>
      <c r="E108" s="57" t="s">
        <v>27</v>
      </c>
      <c r="F108" s="18" t="s">
        <v>690</v>
      </c>
      <c r="G108" s="19" t="s">
        <v>691</v>
      </c>
      <c r="H108" s="66">
        <v>34984.8</v>
      </c>
      <c r="I108" s="12">
        <v>33875.5</v>
      </c>
      <c r="J108" s="27">
        <v>37557.6</v>
      </c>
      <c r="K108" s="12">
        <v>39287.3</v>
      </c>
      <c r="L108" s="12">
        <v>39094.1</v>
      </c>
      <c r="M108" s="12">
        <v>39533.8</v>
      </c>
      <c r="N108" s="67"/>
      <c r="O108" s="67"/>
    </row>
    <row r="109" spans="1:15" s="6" customFormat="1" ht="105.75" customHeight="1">
      <c r="A109" s="30" t="s">
        <v>579</v>
      </c>
      <c r="B109" s="18" t="s">
        <v>580</v>
      </c>
      <c r="C109" s="23" t="s">
        <v>408</v>
      </c>
      <c r="D109" s="61" t="s">
        <v>40</v>
      </c>
      <c r="E109" s="55" t="s">
        <v>26</v>
      </c>
      <c r="F109" s="18" t="s">
        <v>126</v>
      </c>
      <c r="G109" s="18" t="s">
        <v>149</v>
      </c>
      <c r="H109" s="26">
        <f t="shared" si="22"/>
        <v>0</v>
      </c>
      <c r="I109" s="26">
        <f t="shared" si="22"/>
        <v>0</v>
      </c>
      <c r="J109" s="24">
        <f t="shared" si="22"/>
        <v>266.6</v>
      </c>
      <c r="K109" s="26">
        <f t="shared" si="22"/>
        <v>0</v>
      </c>
      <c r="L109" s="26">
        <f t="shared" si="22"/>
        <v>0</v>
      </c>
      <c r="M109" s="26">
        <f t="shared" si="22"/>
        <v>0</v>
      </c>
      <c r="N109" s="67"/>
      <c r="O109" s="67"/>
    </row>
    <row r="110" spans="1:15" s="6" customFormat="1" ht="47.25" customHeight="1">
      <c r="A110" s="29" t="s">
        <v>581</v>
      </c>
      <c r="B110" s="13"/>
      <c r="C110" s="21"/>
      <c r="D110" s="57" t="s">
        <v>401</v>
      </c>
      <c r="E110" s="57" t="s">
        <v>27</v>
      </c>
      <c r="F110" s="18" t="s">
        <v>126</v>
      </c>
      <c r="G110" s="19" t="s">
        <v>149</v>
      </c>
      <c r="H110" s="66">
        <v>0</v>
      </c>
      <c r="I110" s="12">
        <v>0</v>
      </c>
      <c r="J110" s="27">
        <v>266.6</v>
      </c>
      <c r="K110" s="12">
        <v>0</v>
      </c>
      <c r="L110" s="12">
        <v>0</v>
      </c>
      <c r="M110" s="12">
        <v>0</v>
      </c>
      <c r="N110" s="67"/>
      <c r="O110" s="67"/>
    </row>
    <row r="111" spans="1:15" s="6" customFormat="1" ht="117.75" customHeight="1">
      <c r="A111" s="30" t="s">
        <v>197</v>
      </c>
      <c r="B111" s="16" t="s">
        <v>198</v>
      </c>
      <c r="C111" s="23" t="s">
        <v>44</v>
      </c>
      <c r="D111" s="55" t="s">
        <v>267</v>
      </c>
      <c r="E111" s="55" t="s">
        <v>28</v>
      </c>
      <c r="F111" s="18" t="s">
        <v>145</v>
      </c>
      <c r="G111" s="18" t="s">
        <v>131</v>
      </c>
      <c r="H111" s="26">
        <f aca="true" t="shared" si="23" ref="H111:M111">H112</f>
        <v>10880</v>
      </c>
      <c r="I111" s="26">
        <f t="shared" si="23"/>
        <v>10880</v>
      </c>
      <c r="J111" s="24">
        <f t="shared" si="23"/>
        <v>10880</v>
      </c>
      <c r="K111" s="26">
        <f t="shared" si="23"/>
        <v>11312.8</v>
      </c>
      <c r="L111" s="26">
        <f t="shared" si="23"/>
        <v>11312.8</v>
      </c>
      <c r="M111" s="26">
        <f t="shared" si="23"/>
        <v>11312.8</v>
      </c>
      <c r="N111" s="67"/>
      <c r="O111" s="67"/>
    </row>
    <row r="112" spans="1:15" s="6" customFormat="1" ht="72">
      <c r="A112" s="29" t="s">
        <v>578</v>
      </c>
      <c r="B112" s="13"/>
      <c r="C112" s="21" t="s">
        <v>409</v>
      </c>
      <c r="D112" s="58"/>
      <c r="E112" s="57" t="s">
        <v>29</v>
      </c>
      <c r="F112" s="18" t="s">
        <v>145</v>
      </c>
      <c r="G112" s="19" t="s">
        <v>131</v>
      </c>
      <c r="H112" s="66">
        <v>10880</v>
      </c>
      <c r="I112" s="12">
        <v>10880</v>
      </c>
      <c r="J112" s="27">
        <v>10880</v>
      </c>
      <c r="K112" s="12">
        <v>11312.8</v>
      </c>
      <c r="L112" s="12">
        <v>11312.8</v>
      </c>
      <c r="M112" s="12">
        <v>11312.8</v>
      </c>
      <c r="N112" s="67"/>
      <c r="O112" s="67"/>
    </row>
    <row r="113" spans="1:15" s="6" customFormat="1" ht="131.25" customHeight="1">
      <c r="A113" s="30" t="s">
        <v>193</v>
      </c>
      <c r="B113" s="18" t="s">
        <v>194</v>
      </c>
      <c r="C113" s="23" t="s">
        <v>254</v>
      </c>
      <c r="D113" s="61" t="s">
        <v>255</v>
      </c>
      <c r="E113" s="59"/>
      <c r="F113" s="18" t="s">
        <v>130</v>
      </c>
      <c r="G113" s="18" t="s">
        <v>126</v>
      </c>
      <c r="H113" s="26">
        <f aca="true" t="shared" si="24" ref="H113:M113">SUM(H114:H118)</f>
        <v>11018.2</v>
      </c>
      <c r="I113" s="26">
        <f t="shared" si="24"/>
        <v>11017.9</v>
      </c>
      <c r="J113" s="24">
        <f t="shared" si="24"/>
        <v>29200</v>
      </c>
      <c r="K113" s="26">
        <f t="shared" si="24"/>
        <v>6900</v>
      </c>
      <c r="L113" s="26">
        <f t="shared" si="24"/>
        <v>6950</v>
      </c>
      <c r="M113" s="26">
        <f t="shared" si="24"/>
        <v>0</v>
      </c>
      <c r="N113" s="67"/>
      <c r="O113" s="67"/>
    </row>
    <row r="114" spans="1:15" s="6" customFormat="1" ht="84" customHeight="1">
      <c r="A114" s="29" t="s">
        <v>582</v>
      </c>
      <c r="B114" s="13"/>
      <c r="C114" s="21" t="s">
        <v>743</v>
      </c>
      <c r="D114" s="56" t="s">
        <v>19</v>
      </c>
      <c r="E114" s="57" t="s">
        <v>704</v>
      </c>
      <c r="F114" s="18" t="s">
        <v>130</v>
      </c>
      <c r="G114" s="19" t="s">
        <v>126</v>
      </c>
      <c r="H114" s="66">
        <v>90</v>
      </c>
      <c r="I114" s="12">
        <v>90</v>
      </c>
      <c r="J114" s="27">
        <v>140.5</v>
      </c>
      <c r="K114" s="12">
        <v>0</v>
      </c>
      <c r="L114" s="12">
        <v>700</v>
      </c>
      <c r="M114" s="12">
        <v>0</v>
      </c>
      <c r="N114" s="67"/>
      <c r="O114" s="67"/>
    </row>
    <row r="115" spans="1:15" s="6" customFormat="1" ht="84" customHeight="1">
      <c r="A115" s="29" t="s">
        <v>583</v>
      </c>
      <c r="B115" s="13"/>
      <c r="C115" s="21" t="s">
        <v>744</v>
      </c>
      <c r="D115" s="57" t="s">
        <v>375</v>
      </c>
      <c r="E115" s="57" t="s">
        <v>704</v>
      </c>
      <c r="F115" s="18" t="s">
        <v>130</v>
      </c>
      <c r="G115" s="19" t="s">
        <v>126</v>
      </c>
      <c r="H115" s="66">
        <v>10928.2</v>
      </c>
      <c r="I115" s="12">
        <v>10927.9</v>
      </c>
      <c r="J115" s="27">
        <v>22758.7</v>
      </c>
      <c r="K115" s="12">
        <v>3920</v>
      </c>
      <c r="L115" s="12">
        <v>2950</v>
      </c>
      <c r="M115" s="12">
        <v>0</v>
      </c>
      <c r="N115" s="67"/>
      <c r="O115" s="67"/>
    </row>
    <row r="116" spans="1:15" s="6" customFormat="1" ht="84" customHeight="1">
      <c r="A116" s="29" t="s">
        <v>584</v>
      </c>
      <c r="B116" s="13"/>
      <c r="C116" s="21" t="s">
        <v>744</v>
      </c>
      <c r="D116" s="56" t="s">
        <v>18</v>
      </c>
      <c r="E116" s="57" t="s">
        <v>704</v>
      </c>
      <c r="F116" s="18" t="s">
        <v>130</v>
      </c>
      <c r="G116" s="19" t="s">
        <v>126</v>
      </c>
      <c r="H116" s="66">
        <v>0</v>
      </c>
      <c r="I116" s="12">
        <v>0</v>
      </c>
      <c r="J116" s="27">
        <v>200</v>
      </c>
      <c r="K116" s="12">
        <f>200</f>
        <v>200</v>
      </c>
      <c r="L116" s="12">
        <v>300</v>
      </c>
      <c r="M116" s="12">
        <v>0</v>
      </c>
      <c r="N116" s="67"/>
      <c r="O116" s="67"/>
    </row>
    <row r="117" spans="1:15" s="6" customFormat="1" ht="84" customHeight="1">
      <c r="A117" s="29" t="s">
        <v>585</v>
      </c>
      <c r="B117" s="13"/>
      <c r="C117" s="21" t="s">
        <v>743</v>
      </c>
      <c r="D117" s="56" t="s">
        <v>374</v>
      </c>
      <c r="E117" s="57" t="s">
        <v>704</v>
      </c>
      <c r="F117" s="18" t="s">
        <v>130</v>
      </c>
      <c r="G117" s="19" t="s">
        <v>126</v>
      </c>
      <c r="H117" s="66">
        <v>0</v>
      </c>
      <c r="I117" s="12">
        <v>0</v>
      </c>
      <c r="J117" s="27">
        <v>5096.4</v>
      </c>
      <c r="K117" s="12">
        <v>1960</v>
      </c>
      <c r="L117" s="12">
        <v>2000</v>
      </c>
      <c r="M117" s="12">
        <v>0</v>
      </c>
      <c r="N117" s="67"/>
      <c r="O117" s="67"/>
    </row>
    <row r="118" spans="1:15" s="6" customFormat="1" ht="84" customHeight="1">
      <c r="A118" s="29" t="s">
        <v>586</v>
      </c>
      <c r="B118" s="13"/>
      <c r="C118" s="21" t="s">
        <v>744</v>
      </c>
      <c r="D118" s="56" t="s">
        <v>374</v>
      </c>
      <c r="E118" s="57" t="s">
        <v>704</v>
      </c>
      <c r="F118" s="18" t="s">
        <v>130</v>
      </c>
      <c r="G118" s="19" t="s">
        <v>126</v>
      </c>
      <c r="H118" s="66">
        <v>0</v>
      </c>
      <c r="I118" s="12">
        <v>0</v>
      </c>
      <c r="J118" s="27">
        <v>1004.4</v>
      </c>
      <c r="K118" s="12">
        <v>820</v>
      </c>
      <c r="L118" s="12">
        <v>1000</v>
      </c>
      <c r="M118" s="12">
        <v>0</v>
      </c>
      <c r="N118" s="67"/>
      <c r="O118" s="67"/>
    </row>
    <row r="119" spans="1:15" s="6" customFormat="1" ht="118.5" customHeight="1">
      <c r="A119" s="39" t="s">
        <v>105</v>
      </c>
      <c r="B119" s="40" t="s">
        <v>97</v>
      </c>
      <c r="C119" s="41" t="s">
        <v>680</v>
      </c>
      <c r="D119" s="54" t="s">
        <v>685</v>
      </c>
      <c r="E119" s="54" t="s">
        <v>377</v>
      </c>
      <c r="F119" s="40" t="s">
        <v>344</v>
      </c>
      <c r="G119" s="40" t="s">
        <v>345</v>
      </c>
      <c r="H119" s="24">
        <f aca="true" t="shared" si="25" ref="H119:M119">H120</f>
        <v>3628.1</v>
      </c>
      <c r="I119" s="24">
        <f t="shared" si="25"/>
        <v>3628.1</v>
      </c>
      <c r="J119" s="24">
        <f t="shared" si="25"/>
        <v>3657.5</v>
      </c>
      <c r="K119" s="24">
        <f t="shared" si="25"/>
        <v>1839.1999999999998</v>
      </c>
      <c r="L119" s="24">
        <f t="shared" si="25"/>
        <v>1839.1999999999998</v>
      </c>
      <c r="M119" s="24">
        <f t="shared" si="25"/>
        <v>1839.1999999999998</v>
      </c>
      <c r="N119" s="67"/>
      <c r="O119" s="67"/>
    </row>
    <row r="120" spans="1:15" s="6" customFormat="1" ht="96" customHeight="1">
      <c r="A120" s="29" t="s">
        <v>106</v>
      </c>
      <c r="B120" s="10" t="s">
        <v>96</v>
      </c>
      <c r="C120" s="22" t="s">
        <v>446</v>
      </c>
      <c r="D120" s="57" t="s">
        <v>689</v>
      </c>
      <c r="E120" s="58"/>
      <c r="F120" s="15" t="s">
        <v>344</v>
      </c>
      <c r="G120" s="19" t="s">
        <v>345</v>
      </c>
      <c r="H120" s="27">
        <f aca="true" t="shared" si="26" ref="H120:M120">H121+H123</f>
        <v>3628.1</v>
      </c>
      <c r="I120" s="12">
        <f t="shared" si="26"/>
        <v>3628.1</v>
      </c>
      <c r="J120" s="27">
        <f t="shared" si="26"/>
        <v>3657.5</v>
      </c>
      <c r="K120" s="12">
        <f t="shared" si="26"/>
        <v>1839.1999999999998</v>
      </c>
      <c r="L120" s="12">
        <f t="shared" si="26"/>
        <v>1839.1999999999998</v>
      </c>
      <c r="M120" s="12">
        <f t="shared" si="26"/>
        <v>1839.1999999999998</v>
      </c>
      <c r="N120" s="67"/>
      <c r="O120" s="67"/>
    </row>
    <row r="121" spans="1:15" s="6" customFormat="1" ht="41.25" customHeight="1">
      <c r="A121" s="29" t="s">
        <v>107</v>
      </c>
      <c r="B121" s="10" t="s">
        <v>108</v>
      </c>
      <c r="C121" s="21"/>
      <c r="D121" s="64"/>
      <c r="E121" s="58"/>
      <c r="F121" s="15" t="s">
        <v>131</v>
      </c>
      <c r="G121" s="19" t="s">
        <v>136</v>
      </c>
      <c r="H121" s="27">
        <f aca="true" t="shared" si="27" ref="H121:M121">H122</f>
        <v>1947.9</v>
      </c>
      <c r="I121" s="12">
        <f t="shared" si="27"/>
        <v>1947.9</v>
      </c>
      <c r="J121" s="27">
        <f t="shared" si="27"/>
        <v>1818.3</v>
      </c>
      <c r="K121" s="12">
        <f t="shared" si="27"/>
        <v>0</v>
      </c>
      <c r="L121" s="12">
        <f t="shared" si="27"/>
        <v>0</v>
      </c>
      <c r="M121" s="12">
        <f t="shared" si="27"/>
        <v>0</v>
      </c>
      <c r="N121" s="67"/>
      <c r="O121" s="67"/>
    </row>
    <row r="122" spans="1:15" s="6" customFormat="1" ht="109.5" customHeight="1">
      <c r="A122" s="29" t="s">
        <v>439</v>
      </c>
      <c r="B122" s="10"/>
      <c r="C122" s="21" t="s">
        <v>209</v>
      </c>
      <c r="D122" s="64"/>
      <c r="E122" s="58"/>
      <c r="F122" s="15" t="s">
        <v>131</v>
      </c>
      <c r="G122" s="19" t="s">
        <v>136</v>
      </c>
      <c r="H122" s="27">
        <v>1947.9</v>
      </c>
      <c r="I122" s="12">
        <v>1947.9</v>
      </c>
      <c r="J122" s="27">
        <v>1818.3</v>
      </c>
      <c r="K122" s="12">
        <v>0</v>
      </c>
      <c r="L122" s="12">
        <v>0</v>
      </c>
      <c r="M122" s="12">
        <v>0</v>
      </c>
      <c r="N122" s="67"/>
      <c r="O122" s="67"/>
    </row>
    <row r="123" spans="1:15" s="6" customFormat="1" ht="127.5" customHeight="1">
      <c r="A123" s="29" t="s">
        <v>587</v>
      </c>
      <c r="B123" s="10" t="s">
        <v>588</v>
      </c>
      <c r="C123" s="22"/>
      <c r="D123" s="57"/>
      <c r="E123" s="58"/>
      <c r="F123" s="15" t="s">
        <v>136</v>
      </c>
      <c r="G123" s="19" t="s">
        <v>416</v>
      </c>
      <c r="H123" s="27">
        <f aca="true" t="shared" si="28" ref="H123:M123">H124+H125</f>
        <v>1680.1999999999998</v>
      </c>
      <c r="I123" s="12">
        <f t="shared" si="28"/>
        <v>1680.1999999999998</v>
      </c>
      <c r="J123" s="27">
        <f t="shared" si="28"/>
        <v>1839.1999999999998</v>
      </c>
      <c r="K123" s="12">
        <f t="shared" si="28"/>
        <v>1839.1999999999998</v>
      </c>
      <c r="L123" s="12">
        <f t="shared" si="28"/>
        <v>1839.1999999999998</v>
      </c>
      <c r="M123" s="12">
        <f t="shared" si="28"/>
        <v>1839.1999999999998</v>
      </c>
      <c r="N123" s="67"/>
      <c r="O123" s="67"/>
    </row>
    <row r="124" spans="1:15" s="6" customFormat="1" ht="96.75" customHeight="1">
      <c r="A124" s="29" t="s">
        <v>444</v>
      </c>
      <c r="B124" s="10"/>
      <c r="C124" s="22" t="s">
        <v>445</v>
      </c>
      <c r="D124" s="57" t="s">
        <v>688</v>
      </c>
      <c r="E124" s="57" t="s">
        <v>705</v>
      </c>
      <c r="F124" s="15" t="s">
        <v>136</v>
      </c>
      <c r="G124" s="19" t="s">
        <v>416</v>
      </c>
      <c r="H124" s="27">
        <v>1110.1</v>
      </c>
      <c r="I124" s="12">
        <v>1110.1</v>
      </c>
      <c r="J124" s="27">
        <v>1216.1</v>
      </c>
      <c r="K124" s="12">
        <v>1216.1</v>
      </c>
      <c r="L124" s="12">
        <v>1216.1</v>
      </c>
      <c r="M124" s="12">
        <v>1216.1</v>
      </c>
      <c r="N124" s="67"/>
      <c r="O124" s="67"/>
    </row>
    <row r="125" spans="1:15" s="6" customFormat="1" ht="86.25" customHeight="1">
      <c r="A125" s="29" t="s">
        <v>0</v>
      </c>
      <c r="B125" s="10"/>
      <c r="C125" s="22" t="s">
        <v>687</v>
      </c>
      <c r="D125" s="57" t="s">
        <v>688</v>
      </c>
      <c r="E125" s="57" t="s">
        <v>705</v>
      </c>
      <c r="F125" s="15" t="s">
        <v>136</v>
      </c>
      <c r="G125" s="19" t="s">
        <v>416</v>
      </c>
      <c r="H125" s="27">
        <v>570.1</v>
      </c>
      <c r="I125" s="12">
        <v>570.1</v>
      </c>
      <c r="J125" s="27">
        <v>623.1</v>
      </c>
      <c r="K125" s="12">
        <v>623.1</v>
      </c>
      <c r="L125" s="12">
        <v>623.1</v>
      </c>
      <c r="M125" s="12">
        <v>623.1</v>
      </c>
      <c r="N125" s="67"/>
      <c r="O125" s="67"/>
    </row>
    <row r="126" spans="1:15" s="42" customFormat="1" ht="82.5" customHeight="1">
      <c r="A126" s="39" t="s">
        <v>590</v>
      </c>
      <c r="B126" s="40" t="s">
        <v>593</v>
      </c>
      <c r="C126" s="41" t="s">
        <v>680</v>
      </c>
      <c r="D126" s="54" t="s">
        <v>686</v>
      </c>
      <c r="E126" s="54" t="s">
        <v>377</v>
      </c>
      <c r="F126" s="40" t="s">
        <v>346</v>
      </c>
      <c r="G126" s="40" t="s">
        <v>347</v>
      </c>
      <c r="H126" s="24">
        <f aca="true" t="shared" si="29" ref="H126:M127">H127</f>
        <v>1564.4</v>
      </c>
      <c r="I126" s="24">
        <f t="shared" si="29"/>
        <v>1564.4</v>
      </c>
      <c r="J126" s="24">
        <f t="shared" si="29"/>
        <v>1869.5</v>
      </c>
      <c r="K126" s="24">
        <f t="shared" si="29"/>
        <v>1770</v>
      </c>
      <c r="L126" s="24">
        <f t="shared" si="29"/>
        <v>1650</v>
      </c>
      <c r="M126" s="24">
        <f t="shared" si="29"/>
        <v>1649.9</v>
      </c>
      <c r="N126" s="71"/>
      <c r="O126" s="71"/>
    </row>
    <row r="127" spans="1:15" s="6" customFormat="1" ht="25.5">
      <c r="A127" s="29" t="s">
        <v>591</v>
      </c>
      <c r="B127" s="13" t="s">
        <v>594</v>
      </c>
      <c r="C127" s="22"/>
      <c r="D127" s="56"/>
      <c r="E127" s="57"/>
      <c r="F127" s="15"/>
      <c r="G127" s="19"/>
      <c r="H127" s="27">
        <f t="shared" si="29"/>
        <v>1564.4</v>
      </c>
      <c r="I127" s="12">
        <f t="shared" si="29"/>
        <v>1564.4</v>
      </c>
      <c r="J127" s="27">
        <f t="shared" si="29"/>
        <v>1869.5</v>
      </c>
      <c r="K127" s="12">
        <f t="shared" si="29"/>
        <v>1770</v>
      </c>
      <c r="L127" s="12">
        <f t="shared" si="29"/>
        <v>1650</v>
      </c>
      <c r="M127" s="12">
        <f t="shared" si="29"/>
        <v>1649.9</v>
      </c>
      <c r="N127" s="67"/>
      <c r="O127" s="67"/>
    </row>
    <row r="128" spans="1:15" s="6" customFormat="1" ht="78.75" customHeight="1">
      <c r="A128" s="29" t="s">
        <v>592</v>
      </c>
      <c r="B128" s="13" t="s">
        <v>595</v>
      </c>
      <c r="C128" s="22"/>
      <c r="D128" s="56"/>
      <c r="E128" s="57"/>
      <c r="F128" s="15" t="s">
        <v>570</v>
      </c>
      <c r="G128" s="19" t="s">
        <v>571</v>
      </c>
      <c r="H128" s="27">
        <f aca="true" t="shared" si="30" ref="H128:M128">H129+H130+H131+H132</f>
        <v>1564.4</v>
      </c>
      <c r="I128" s="12">
        <f t="shared" si="30"/>
        <v>1564.4</v>
      </c>
      <c r="J128" s="27">
        <f t="shared" si="30"/>
        <v>1869.5</v>
      </c>
      <c r="K128" s="12">
        <f t="shared" si="30"/>
        <v>1770</v>
      </c>
      <c r="L128" s="12">
        <f t="shared" si="30"/>
        <v>1650</v>
      </c>
      <c r="M128" s="12">
        <f t="shared" si="30"/>
        <v>1649.9</v>
      </c>
      <c r="N128" s="67"/>
      <c r="O128" s="67"/>
    </row>
    <row r="129" spans="1:15" s="6" customFormat="1" ht="101.25" customHeight="1">
      <c r="A129" s="29" t="s">
        <v>597</v>
      </c>
      <c r="B129" s="13" t="s">
        <v>596</v>
      </c>
      <c r="C129" s="22" t="s">
        <v>745</v>
      </c>
      <c r="D129" s="56" t="s">
        <v>256</v>
      </c>
      <c r="E129" s="57" t="s">
        <v>746</v>
      </c>
      <c r="F129" s="15" t="s">
        <v>139</v>
      </c>
      <c r="G129" s="19" t="s">
        <v>126</v>
      </c>
      <c r="H129" s="27">
        <v>1436</v>
      </c>
      <c r="I129" s="12">
        <v>1436</v>
      </c>
      <c r="J129" s="27">
        <v>1539.1</v>
      </c>
      <c r="K129" s="12">
        <v>1650</v>
      </c>
      <c r="L129" s="12">
        <v>1650</v>
      </c>
      <c r="M129" s="12">
        <v>1649.9</v>
      </c>
      <c r="N129" s="67"/>
      <c r="O129" s="67"/>
    </row>
    <row r="130" spans="1:15" s="6" customFormat="1" ht="169.5" customHeight="1">
      <c r="A130" s="29" t="s">
        <v>92</v>
      </c>
      <c r="B130" s="13" t="s">
        <v>93</v>
      </c>
      <c r="C130" s="22" t="s">
        <v>721</v>
      </c>
      <c r="D130" s="56" t="s">
        <v>256</v>
      </c>
      <c r="E130" s="57" t="s">
        <v>706</v>
      </c>
      <c r="F130" s="15" t="s">
        <v>130</v>
      </c>
      <c r="G130" s="19" t="s">
        <v>126</v>
      </c>
      <c r="H130" s="27">
        <v>12.5</v>
      </c>
      <c r="I130" s="12">
        <v>12.5</v>
      </c>
      <c r="J130" s="27">
        <v>0</v>
      </c>
      <c r="K130" s="12">
        <v>0</v>
      </c>
      <c r="L130" s="12">
        <v>0</v>
      </c>
      <c r="M130" s="12">
        <v>0</v>
      </c>
      <c r="N130" s="67"/>
      <c r="O130" s="67"/>
    </row>
    <row r="131" spans="1:13" s="6" customFormat="1" ht="94.5" customHeight="1">
      <c r="A131" s="29" t="s">
        <v>95</v>
      </c>
      <c r="B131" s="13" t="s">
        <v>94</v>
      </c>
      <c r="C131" s="22" t="s">
        <v>196</v>
      </c>
      <c r="D131" s="56" t="s">
        <v>256</v>
      </c>
      <c r="E131" s="57" t="s">
        <v>262</v>
      </c>
      <c r="F131" s="15" t="s">
        <v>126</v>
      </c>
      <c r="G131" s="19" t="s">
        <v>136</v>
      </c>
      <c r="H131" s="27">
        <v>115.9</v>
      </c>
      <c r="I131" s="12">
        <v>115.9</v>
      </c>
      <c r="J131" s="27">
        <v>115.9</v>
      </c>
      <c r="K131" s="12">
        <v>120</v>
      </c>
      <c r="L131" s="12">
        <v>0</v>
      </c>
      <c r="M131" s="12">
        <v>0</v>
      </c>
    </row>
    <row r="132" spans="1:15" s="6" customFormat="1" ht="144.75" customHeight="1">
      <c r="A132" s="29" t="s">
        <v>233</v>
      </c>
      <c r="B132" s="13" t="s">
        <v>195</v>
      </c>
      <c r="C132" s="22" t="s">
        <v>235</v>
      </c>
      <c r="D132" s="56" t="s">
        <v>256</v>
      </c>
      <c r="E132" s="57" t="s">
        <v>236</v>
      </c>
      <c r="F132" s="15" t="s">
        <v>334</v>
      </c>
      <c r="G132" s="19" t="s">
        <v>136</v>
      </c>
      <c r="H132" s="27">
        <v>0</v>
      </c>
      <c r="I132" s="12">
        <v>0</v>
      </c>
      <c r="J132" s="27">
        <v>214.5</v>
      </c>
      <c r="K132" s="12">
        <v>0</v>
      </c>
      <c r="L132" s="12">
        <v>0</v>
      </c>
      <c r="M132" s="12">
        <v>0</v>
      </c>
      <c r="N132" s="67"/>
      <c r="O132" s="67"/>
    </row>
    <row r="133" spans="1:15" s="42" customFormat="1" ht="27" customHeight="1">
      <c r="A133" s="39" t="s">
        <v>432</v>
      </c>
      <c r="B133" s="38"/>
      <c r="C133" s="44"/>
      <c r="D133" s="38"/>
      <c r="E133" s="38"/>
      <c r="F133" s="45"/>
      <c r="G133" s="45"/>
      <c r="H133" s="28">
        <f aca="true" t="shared" si="31" ref="H133:M133">H10</f>
        <v>286650.70000000007</v>
      </c>
      <c r="I133" s="28">
        <f t="shared" si="31"/>
        <v>280584.4</v>
      </c>
      <c r="J133" s="28">
        <f t="shared" si="31"/>
        <v>316062.976</v>
      </c>
      <c r="K133" s="28">
        <f t="shared" si="31"/>
        <v>328653.10000000003</v>
      </c>
      <c r="L133" s="28">
        <f t="shared" si="31"/>
        <v>297866.7</v>
      </c>
      <c r="M133" s="28">
        <f t="shared" si="31"/>
        <v>306294.7</v>
      </c>
      <c r="N133" s="71"/>
      <c r="O133" s="71"/>
    </row>
    <row r="134" spans="11:15" ht="1.5" customHeight="1">
      <c r="K134" s="20"/>
      <c r="L134" s="20"/>
      <c r="M134" s="35"/>
      <c r="N134" s="73"/>
      <c r="O134" s="73"/>
    </row>
    <row r="135" spans="1:15" ht="26.25" customHeight="1" hidden="1">
      <c r="A135" s="152" t="s">
        <v>118</v>
      </c>
      <c r="B135" s="152"/>
      <c r="C135" s="75"/>
      <c r="D135" s="8"/>
      <c r="E135" s="153" t="s">
        <v>405</v>
      </c>
      <c r="F135" s="153"/>
      <c r="G135" s="153"/>
      <c r="H135" s="153"/>
      <c r="I135" s="153"/>
      <c r="M135" s="2"/>
      <c r="N135" s="73"/>
      <c r="O135" s="73"/>
    </row>
    <row r="136" spans="1:15" ht="21.75" customHeight="1" hidden="1">
      <c r="A136" s="51" t="s">
        <v>117</v>
      </c>
      <c r="B136" s="11"/>
      <c r="C136" s="7" t="s">
        <v>435</v>
      </c>
      <c r="D136" s="9"/>
      <c r="E136" s="157" t="s">
        <v>434</v>
      </c>
      <c r="F136" s="157"/>
      <c r="G136" s="157"/>
      <c r="H136" s="157"/>
      <c r="I136" s="157"/>
      <c r="M136" s="2"/>
      <c r="N136" s="73"/>
      <c r="O136" s="73"/>
    </row>
    <row r="137" spans="7:15" ht="12.75">
      <c r="G137" s="2"/>
      <c r="I137" s="2"/>
      <c r="M137" s="2"/>
      <c r="N137" s="73"/>
      <c r="O137" s="73"/>
    </row>
    <row r="138" spans="1:13" ht="37.5" customHeight="1">
      <c r="A138" s="52" t="s">
        <v>118</v>
      </c>
      <c r="B138" s="8"/>
      <c r="C138" s="50"/>
      <c r="D138" s="8"/>
      <c r="E138" s="153" t="s">
        <v>405</v>
      </c>
      <c r="F138" s="153"/>
      <c r="G138" s="153"/>
      <c r="H138" s="153"/>
      <c r="I138" s="153"/>
      <c r="M138" s="2"/>
    </row>
    <row r="139" spans="1:13" ht="21.75" customHeight="1">
      <c r="A139" s="51" t="s">
        <v>117</v>
      </c>
      <c r="B139" s="11"/>
      <c r="C139" s="7" t="s">
        <v>435</v>
      </c>
      <c r="D139" s="9"/>
      <c r="E139" s="157" t="s">
        <v>434</v>
      </c>
      <c r="F139" s="157"/>
      <c r="G139" s="157"/>
      <c r="H139" s="157"/>
      <c r="I139" s="157"/>
      <c r="M139" s="2"/>
    </row>
    <row r="140" spans="1:13" ht="15.75" customHeight="1">
      <c r="A140" s="2" t="s">
        <v>240</v>
      </c>
      <c r="C140" s="2"/>
      <c r="G140" s="2"/>
      <c r="I140" s="2"/>
      <c r="M140" s="2"/>
    </row>
    <row r="141" spans="14:15" ht="12.75">
      <c r="N141" s="73"/>
      <c r="O141" s="73"/>
    </row>
    <row r="142" spans="14:15" ht="12.75">
      <c r="N142" s="73"/>
      <c r="O142" s="73"/>
    </row>
    <row r="143" spans="14:15" ht="12.75">
      <c r="N143" s="73"/>
      <c r="O143" s="73"/>
    </row>
    <row r="144" spans="3:15" s="9" customFormat="1" ht="12.75">
      <c r="C144" s="69"/>
      <c r="G144" s="69"/>
      <c r="I144" s="69"/>
      <c r="M144" s="70"/>
      <c r="N144" s="68"/>
      <c r="O144" s="68"/>
    </row>
    <row r="145" spans="3:15" s="9" customFormat="1" ht="12.75">
      <c r="C145" s="69"/>
      <c r="G145" s="69"/>
      <c r="I145" s="69"/>
      <c r="M145" s="70"/>
      <c r="N145" s="68"/>
      <c r="O145" s="68"/>
    </row>
    <row r="146" spans="3:15" s="9" customFormat="1" ht="12.75">
      <c r="C146" s="69"/>
      <c r="G146" s="69"/>
      <c r="I146" s="82"/>
      <c r="J146" s="84"/>
      <c r="M146" s="70"/>
      <c r="N146" s="68"/>
      <c r="O146" s="68"/>
    </row>
    <row r="147" spans="3:15" s="9" customFormat="1" ht="12.75">
      <c r="C147" s="69"/>
      <c r="G147" s="69"/>
      <c r="I147" s="82"/>
      <c r="J147" s="84"/>
      <c r="M147" s="70"/>
      <c r="N147" s="68"/>
      <c r="O147" s="68"/>
    </row>
    <row r="148" spans="3:15" s="9" customFormat="1" ht="12.75">
      <c r="C148" s="69"/>
      <c r="G148" s="69"/>
      <c r="I148" s="82"/>
      <c r="J148" s="84"/>
      <c r="M148" s="70"/>
      <c r="N148" s="68"/>
      <c r="O148" s="68"/>
    </row>
    <row r="149" spans="3:15" s="9" customFormat="1" ht="12.75">
      <c r="C149" s="69"/>
      <c r="G149" s="69"/>
      <c r="I149" s="82"/>
      <c r="J149" s="84"/>
      <c r="M149" s="70"/>
      <c r="N149" s="68"/>
      <c r="O149" s="68"/>
    </row>
    <row r="150" spans="3:15" s="9" customFormat="1" ht="12.75">
      <c r="C150" s="69"/>
      <c r="G150" s="69"/>
      <c r="I150" s="82"/>
      <c r="J150" s="84"/>
      <c r="M150" s="70"/>
      <c r="N150" s="68"/>
      <c r="O150" s="68"/>
    </row>
    <row r="151" spans="3:15" s="9" customFormat="1" ht="12.75">
      <c r="C151" s="69"/>
      <c r="G151" s="69"/>
      <c r="I151" s="82"/>
      <c r="J151" s="84"/>
      <c r="M151" s="70"/>
      <c r="N151" s="68"/>
      <c r="O151" s="68"/>
    </row>
    <row r="152" spans="9:15" ht="12.75">
      <c r="I152" s="83"/>
      <c r="J152" s="85"/>
      <c r="N152" s="73"/>
      <c r="O152" s="73"/>
    </row>
    <row r="153" spans="9:15" ht="12.75">
      <c r="I153" s="83"/>
      <c r="J153" s="85"/>
      <c r="N153" s="73"/>
      <c r="O153" s="73"/>
    </row>
    <row r="154" spans="9:15" ht="12.75">
      <c r="I154" s="83"/>
      <c r="J154" s="85"/>
      <c r="N154" s="73"/>
      <c r="O154" s="73"/>
    </row>
    <row r="155" spans="9:15" ht="12.75">
      <c r="I155" s="83"/>
      <c r="J155" s="85"/>
      <c r="N155" s="73"/>
      <c r="O155" s="73"/>
    </row>
    <row r="156" spans="9:15" ht="12.75">
      <c r="I156" s="83"/>
      <c r="J156" s="85"/>
      <c r="N156" s="73"/>
      <c r="O156" s="73"/>
    </row>
    <row r="157" spans="9:15" ht="12.75">
      <c r="I157" s="83"/>
      <c r="J157" s="85"/>
      <c r="N157" s="73"/>
      <c r="O157" s="73"/>
    </row>
    <row r="158" spans="9:15" ht="12.75">
      <c r="I158" s="83"/>
      <c r="J158" s="85"/>
      <c r="N158" s="73"/>
      <c r="O158" s="73"/>
    </row>
    <row r="159" spans="9:15" ht="12.75">
      <c r="I159" s="83"/>
      <c r="J159" s="85"/>
      <c r="N159" s="73"/>
      <c r="O159" s="73"/>
    </row>
    <row r="160" spans="9:15" ht="12.75">
      <c r="I160" s="83"/>
      <c r="J160" s="85"/>
      <c r="N160" s="73"/>
      <c r="O160" s="73"/>
    </row>
    <row r="161" spans="9:15" ht="12.75">
      <c r="I161" s="83"/>
      <c r="J161" s="85"/>
      <c r="N161" s="73"/>
      <c r="O161" s="73"/>
    </row>
    <row r="162" spans="9:15" ht="12.75">
      <c r="I162" s="83"/>
      <c r="J162" s="85"/>
      <c r="N162" s="73"/>
      <c r="O162" s="73"/>
    </row>
    <row r="163" spans="9:15" ht="12.75">
      <c r="I163" s="83"/>
      <c r="J163" s="85"/>
      <c r="N163" s="73"/>
      <c r="O163" s="73"/>
    </row>
    <row r="164" spans="9:15" ht="12.75">
      <c r="I164" s="83"/>
      <c r="J164" s="85"/>
      <c r="N164" s="73"/>
      <c r="O164" s="73"/>
    </row>
    <row r="165" spans="9:15" ht="12.75">
      <c r="I165" s="83"/>
      <c r="J165" s="85"/>
      <c r="N165" s="73"/>
      <c r="O165" s="73"/>
    </row>
    <row r="166" spans="9:15" ht="12.75">
      <c r="I166" s="83"/>
      <c r="J166" s="20"/>
      <c r="N166" s="73"/>
      <c r="O166" s="73"/>
    </row>
    <row r="167" spans="9:15" ht="12.75">
      <c r="I167" s="83"/>
      <c r="N167" s="73"/>
      <c r="O167" s="73"/>
    </row>
    <row r="168" spans="14:15" ht="12.75">
      <c r="N168" s="73"/>
      <c r="O168" s="73"/>
    </row>
    <row r="169" spans="14:15" ht="12.75">
      <c r="N169" s="73"/>
      <c r="O169" s="73"/>
    </row>
    <row r="170" spans="14:15" ht="12.75">
      <c r="N170" s="73"/>
      <c r="O170" s="73"/>
    </row>
    <row r="171" spans="14:15" ht="12.75">
      <c r="N171" s="73"/>
      <c r="O171" s="73"/>
    </row>
    <row r="172" spans="14:15" ht="12.75">
      <c r="N172" s="73"/>
      <c r="O172" s="73"/>
    </row>
    <row r="173" spans="14:15" ht="12.75">
      <c r="N173" s="73"/>
      <c r="O173" s="73"/>
    </row>
    <row r="174" spans="14:15" ht="12.75">
      <c r="N174" s="73"/>
      <c r="O174" s="73"/>
    </row>
    <row r="175" spans="14:15" ht="12.75">
      <c r="N175" s="73"/>
      <c r="O175" s="73"/>
    </row>
    <row r="176" spans="14:15" ht="12.75">
      <c r="N176" s="73"/>
      <c r="O176" s="73"/>
    </row>
    <row r="177" spans="14:15" ht="12.75">
      <c r="N177" s="73"/>
      <c r="O177" s="73"/>
    </row>
    <row r="178" spans="14:15" ht="12.75">
      <c r="N178" s="73"/>
      <c r="O178" s="73"/>
    </row>
    <row r="179" spans="14:15" ht="12.75">
      <c r="N179" s="73"/>
      <c r="O179" s="73"/>
    </row>
    <row r="180" spans="14:15" ht="12.75">
      <c r="N180" s="73"/>
      <c r="O180" s="73"/>
    </row>
    <row r="181" spans="14:15" ht="12.75">
      <c r="N181" s="73"/>
      <c r="O181" s="73"/>
    </row>
    <row r="182" spans="14:15" ht="12.75">
      <c r="N182" s="73"/>
      <c r="O182" s="73"/>
    </row>
    <row r="183" spans="14:15" ht="12.75">
      <c r="N183" s="73"/>
      <c r="O183" s="73"/>
    </row>
    <row r="184" spans="14:15" ht="12.75">
      <c r="N184" s="73"/>
      <c r="O184" s="73"/>
    </row>
    <row r="185" spans="14:15" ht="12.75">
      <c r="N185" s="73"/>
      <c r="O185" s="73"/>
    </row>
    <row r="186" spans="14:15" ht="12.75">
      <c r="N186" s="73"/>
      <c r="O186" s="73"/>
    </row>
    <row r="187" spans="14:15" ht="12.75">
      <c r="N187" s="73"/>
      <c r="O187" s="73"/>
    </row>
    <row r="188" spans="14:15" ht="12.75">
      <c r="N188" s="73"/>
      <c r="O188" s="73"/>
    </row>
    <row r="189" spans="14:15" ht="12.75">
      <c r="N189" s="73"/>
      <c r="O189" s="73"/>
    </row>
    <row r="190" spans="14:15" ht="12.75">
      <c r="N190" s="73"/>
      <c r="O190" s="73"/>
    </row>
    <row r="191" spans="14:15" ht="12.75">
      <c r="N191" s="73"/>
      <c r="O191" s="73"/>
    </row>
    <row r="192" spans="14:15" ht="12.75">
      <c r="N192" s="73"/>
      <c r="O192" s="73"/>
    </row>
    <row r="193" spans="14:15" ht="12.75">
      <c r="N193" s="73"/>
      <c r="O193" s="73"/>
    </row>
    <row r="194" spans="14:15" ht="12.75">
      <c r="N194" s="73"/>
      <c r="O194" s="73"/>
    </row>
    <row r="195" spans="14:15" ht="12.75">
      <c r="N195" s="73"/>
      <c r="O195" s="73"/>
    </row>
    <row r="196" spans="14:15" ht="12.75">
      <c r="N196" s="73"/>
      <c r="O196" s="73"/>
    </row>
    <row r="197" spans="14:15" ht="12.75">
      <c r="N197" s="73"/>
      <c r="O197" s="73"/>
    </row>
    <row r="198" spans="14:15" ht="12.75">
      <c r="N198" s="73"/>
      <c r="O198" s="73"/>
    </row>
    <row r="199" spans="14:15" ht="12.75">
      <c r="N199" s="73"/>
      <c r="O199" s="73"/>
    </row>
    <row r="200" spans="14:15" ht="12.75">
      <c r="N200" s="73"/>
      <c r="O200" s="73"/>
    </row>
    <row r="201" spans="14:15" ht="12.75">
      <c r="N201" s="73"/>
      <c r="O201" s="73"/>
    </row>
    <row r="202" spans="14:15" ht="12.75">
      <c r="N202" s="73"/>
      <c r="O202" s="73"/>
    </row>
    <row r="203" spans="14:15" ht="12.75">
      <c r="N203" s="73"/>
      <c r="O203" s="73"/>
    </row>
    <row r="204" spans="14:15" ht="12.75">
      <c r="N204" s="73"/>
      <c r="O204" s="73"/>
    </row>
    <row r="205" spans="14:15" ht="12.75">
      <c r="N205" s="73"/>
      <c r="O205" s="73"/>
    </row>
    <row r="206" spans="14:15" ht="12.75">
      <c r="N206" s="73"/>
      <c r="O206" s="73"/>
    </row>
    <row r="207" spans="14:15" ht="12.75">
      <c r="N207" s="73"/>
      <c r="O207" s="73"/>
    </row>
    <row r="208" spans="14:15" ht="12.75">
      <c r="N208" s="73"/>
      <c r="O208" s="73"/>
    </row>
    <row r="209" spans="14:15" ht="12.75">
      <c r="N209" s="73"/>
      <c r="O209" s="73"/>
    </row>
    <row r="210" spans="14:15" ht="12.75">
      <c r="N210" s="73"/>
      <c r="O210" s="73"/>
    </row>
    <row r="211" spans="14:15" ht="12.75">
      <c r="N211" s="73"/>
      <c r="O211" s="73"/>
    </row>
    <row r="212" spans="14:15" ht="12.75">
      <c r="N212" s="73"/>
      <c r="O212" s="73"/>
    </row>
    <row r="213" spans="14:15" ht="12.75">
      <c r="N213" s="73"/>
      <c r="O213" s="73"/>
    </row>
    <row r="214" spans="14:15" ht="12.75">
      <c r="N214" s="73"/>
      <c r="O214" s="73"/>
    </row>
    <row r="215" spans="14:15" ht="12.75">
      <c r="N215" s="73"/>
      <c r="O215" s="73"/>
    </row>
    <row r="216" spans="14:15" ht="12.75">
      <c r="N216" s="73"/>
      <c r="O216" s="73"/>
    </row>
    <row r="217" spans="14:15" ht="12.75">
      <c r="N217" s="73"/>
      <c r="O217" s="73"/>
    </row>
    <row r="218" spans="14:15" ht="12.75">
      <c r="N218" s="73"/>
      <c r="O218" s="73"/>
    </row>
    <row r="219" spans="14:15" ht="12.75">
      <c r="N219" s="73"/>
      <c r="O219" s="73"/>
    </row>
    <row r="220" spans="14:15" ht="12.75">
      <c r="N220" s="73"/>
      <c r="O220" s="73"/>
    </row>
  </sheetData>
  <autoFilter ref="A9:N133"/>
  <mergeCells count="17">
    <mergeCell ref="E138:I138"/>
    <mergeCell ref="E139:I139"/>
    <mergeCell ref="E136:I136"/>
    <mergeCell ref="K7:K8"/>
    <mergeCell ref="G7:G8"/>
    <mergeCell ref="H7:I7"/>
    <mergeCell ref="J7:J8"/>
    <mergeCell ref="L7:M7"/>
    <mergeCell ref="A135:B135"/>
    <mergeCell ref="E135:I135"/>
    <mergeCell ref="A1:M1"/>
    <mergeCell ref="A6:A8"/>
    <mergeCell ref="B6:B8"/>
    <mergeCell ref="C6:E7"/>
    <mergeCell ref="F6:G6"/>
    <mergeCell ref="H6:M6"/>
    <mergeCell ref="F7:F8"/>
  </mergeCells>
  <printOptions/>
  <pageMargins left="0.22" right="0.17" top="0.46" bottom="0.18" header="0.17" footer="0.16"/>
  <pageSetup fitToHeight="4" horizontalDpi="600" verticalDpi="600" orientation="landscape" paperSize="9" scale="90" r:id="rId1"/>
</worksheet>
</file>

<file path=xl/worksheets/sheet2.xml><?xml version="1.0" encoding="utf-8"?>
<worksheet xmlns="http://schemas.openxmlformats.org/spreadsheetml/2006/main" xmlns:r="http://schemas.openxmlformats.org/officeDocument/2006/relationships">
  <dimension ref="A1:O219"/>
  <sheetViews>
    <sheetView zoomScale="80" zoomScaleNormal="80" workbookViewId="0" topLeftCell="A137">
      <selection activeCell="I28" sqref="I28"/>
    </sheetView>
  </sheetViews>
  <sheetFormatPr defaultColWidth="9.00390625" defaultRowHeight="12.75"/>
  <cols>
    <col min="1" max="1" width="47.75390625" style="2" customWidth="1"/>
    <col min="2" max="2" width="6.125" style="2" customWidth="1"/>
    <col min="3" max="3" width="25.625" style="33" customWidth="1"/>
    <col min="4" max="4" width="5.25390625" style="2" customWidth="1"/>
    <col min="5" max="5" width="6.875" style="2" customWidth="1"/>
    <col min="6" max="6" width="5.25390625" style="2" customWidth="1"/>
    <col min="7" max="7" width="5.25390625" style="33" customWidth="1"/>
    <col min="8" max="8" width="10.125" style="2" customWidth="1"/>
    <col min="9" max="9" width="10.125" style="33" customWidth="1"/>
    <col min="10" max="10" width="10.875" style="2" customWidth="1"/>
    <col min="11" max="11" width="10.375" style="2" bestFit="1" customWidth="1"/>
    <col min="12" max="12" width="10.125" style="2" bestFit="1" customWidth="1"/>
    <col min="13" max="13" width="10.125" style="33" bestFit="1" customWidth="1"/>
    <col min="14" max="16384" width="9.125" style="2" customWidth="1"/>
  </cols>
  <sheetData>
    <row r="1" spans="1:13" s="1" customFormat="1" ht="32.25" customHeight="1">
      <c r="A1" s="154" t="s">
        <v>412</v>
      </c>
      <c r="B1" s="154"/>
      <c r="C1" s="155"/>
      <c r="D1" s="154"/>
      <c r="E1" s="154"/>
      <c r="F1" s="154"/>
      <c r="G1" s="154"/>
      <c r="H1" s="154"/>
      <c r="I1" s="154"/>
      <c r="J1" s="154"/>
      <c r="K1" s="154"/>
      <c r="L1" s="154"/>
      <c r="M1" s="154"/>
    </row>
    <row r="2" spans="1:13" s="1" customFormat="1" ht="2.25" customHeight="1">
      <c r="A2" s="36"/>
      <c r="B2" s="36"/>
      <c r="C2" s="74"/>
      <c r="D2" s="36"/>
      <c r="E2" s="36"/>
      <c r="F2" s="36"/>
      <c r="G2" s="36"/>
      <c r="H2" s="36"/>
      <c r="I2" s="74"/>
      <c r="J2" s="36"/>
      <c r="K2" s="36"/>
      <c r="L2" s="36"/>
      <c r="M2" s="74"/>
    </row>
    <row r="3" spans="1:13" s="1" customFormat="1" ht="24" customHeight="1">
      <c r="A3" s="1" t="s">
        <v>6</v>
      </c>
      <c r="B3" s="36"/>
      <c r="C3" s="74"/>
      <c r="D3" s="36"/>
      <c r="E3" s="36"/>
      <c r="F3" s="36"/>
      <c r="G3" s="36"/>
      <c r="H3" s="36"/>
      <c r="I3" s="74"/>
      <c r="J3" s="36"/>
      <c r="K3" s="36"/>
      <c r="L3" s="36"/>
      <c r="M3" s="74"/>
    </row>
    <row r="4" spans="1:13" s="1" customFormat="1" ht="23.25" customHeight="1">
      <c r="A4" s="1" t="s">
        <v>371</v>
      </c>
      <c r="B4" s="36"/>
      <c r="C4" s="74"/>
      <c r="D4" s="36"/>
      <c r="E4" s="36"/>
      <c r="F4" s="36"/>
      <c r="G4" s="36"/>
      <c r="H4" s="36"/>
      <c r="I4" s="74"/>
      <c r="J4" s="36"/>
      <c r="K4" s="36"/>
      <c r="L4" s="36"/>
      <c r="M4" s="74"/>
    </row>
    <row r="5" spans="1:13" s="1" customFormat="1" ht="23.25" customHeight="1">
      <c r="A5" s="1" t="s">
        <v>268</v>
      </c>
      <c r="B5" s="36"/>
      <c r="C5" s="74"/>
      <c r="D5" s="36"/>
      <c r="E5" s="36"/>
      <c r="F5" s="36"/>
      <c r="G5" s="36"/>
      <c r="H5" s="36"/>
      <c r="I5" s="74"/>
      <c r="J5" s="36"/>
      <c r="K5" s="36"/>
      <c r="L5" s="36"/>
      <c r="M5" s="74"/>
    </row>
    <row r="6" spans="1:13" s="3" customFormat="1" ht="33.75" customHeight="1">
      <c r="A6" s="151" t="s">
        <v>394</v>
      </c>
      <c r="B6" s="151" t="s">
        <v>395</v>
      </c>
      <c r="C6" s="151" t="s">
        <v>396</v>
      </c>
      <c r="D6" s="151"/>
      <c r="E6" s="151"/>
      <c r="F6" s="151" t="s">
        <v>269</v>
      </c>
      <c r="G6" s="151"/>
      <c r="H6" s="151" t="s">
        <v>722</v>
      </c>
      <c r="I6" s="151"/>
      <c r="J6" s="151"/>
      <c r="K6" s="151"/>
      <c r="L6" s="151"/>
      <c r="M6" s="151"/>
    </row>
    <row r="7" spans="1:13" s="3" customFormat="1" ht="32.25" customHeight="1">
      <c r="A7" s="151"/>
      <c r="B7" s="151"/>
      <c r="C7" s="151"/>
      <c r="D7" s="151"/>
      <c r="E7" s="151"/>
      <c r="F7" s="156" t="s">
        <v>724</v>
      </c>
      <c r="G7" s="156" t="s">
        <v>725</v>
      </c>
      <c r="H7" s="151" t="s">
        <v>257</v>
      </c>
      <c r="I7" s="151"/>
      <c r="J7" s="151" t="s">
        <v>258</v>
      </c>
      <c r="K7" s="151" t="s">
        <v>259</v>
      </c>
      <c r="L7" s="151" t="s">
        <v>431</v>
      </c>
      <c r="M7" s="151"/>
    </row>
    <row r="8" spans="1:13" s="3" customFormat="1" ht="93.75" customHeight="1">
      <c r="A8" s="151"/>
      <c r="B8" s="151"/>
      <c r="C8" s="4" t="s">
        <v>397</v>
      </c>
      <c r="D8" s="37" t="s">
        <v>723</v>
      </c>
      <c r="E8" s="37" t="s">
        <v>433</v>
      </c>
      <c r="F8" s="156"/>
      <c r="G8" s="156"/>
      <c r="H8" s="4" t="s">
        <v>726</v>
      </c>
      <c r="I8" s="4" t="s">
        <v>727</v>
      </c>
      <c r="J8" s="151"/>
      <c r="K8" s="151"/>
      <c r="L8" s="4" t="s">
        <v>260</v>
      </c>
      <c r="M8" s="4" t="s">
        <v>600</v>
      </c>
    </row>
    <row r="9" spans="1:13" s="5" customFormat="1" ht="18" customHeight="1">
      <c r="A9" s="4">
        <v>1</v>
      </c>
      <c r="B9" s="4">
        <v>2</v>
      </c>
      <c r="C9" s="4">
        <v>3</v>
      </c>
      <c r="D9" s="4">
        <v>4</v>
      </c>
      <c r="E9" s="4">
        <v>5</v>
      </c>
      <c r="F9" s="4">
        <v>6</v>
      </c>
      <c r="G9" s="4">
        <v>7</v>
      </c>
      <c r="H9" s="4">
        <v>8</v>
      </c>
      <c r="I9" s="4">
        <v>9</v>
      </c>
      <c r="J9" s="4">
        <v>10</v>
      </c>
      <c r="K9" s="4">
        <v>11</v>
      </c>
      <c r="L9" s="4">
        <v>12</v>
      </c>
      <c r="M9" s="4">
        <v>13</v>
      </c>
    </row>
    <row r="10" spans="1:15" s="42" customFormat="1" ht="36">
      <c r="A10" s="46" t="s">
        <v>215</v>
      </c>
      <c r="B10" s="47" t="s">
        <v>335</v>
      </c>
      <c r="C10" s="48" t="s">
        <v>7</v>
      </c>
      <c r="D10" s="47" t="s">
        <v>7</v>
      </c>
      <c r="E10" s="47" t="s">
        <v>7</v>
      </c>
      <c r="F10" s="48" t="s">
        <v>7</v>
      </c>
      <c r="G10" s="48" t="s">
        <v>7</v>
      </c>
      <c r="H10" s="49">
        <f aca="true" t="shared" si="0" ref="H10:M10">H11+H95+H117+H124</f>
        <v>316062.976</v>
      </c>
      <c r="I10" s="49">
        <f t="shared" si="0"/>
        <v>304728.10000000003</v>
      </c>
      <c r="J10" s="49">
        <f t="shared" si="0"/>
        <v>356203.8</v>
      </c>
      <c r="K10" s="49">
        <f t="shared" si="0"/>
        <v>302986.7</v>
      </c>
      <c r="L10" s="49">
        <f t="shared" si="0"/>
        <v>309414.7</v>
      </c>
      <c r="M10" s="49">
        <f t="shared" si="0"/>
        <v>307575.5</v>
      </c>
      <c r="N10" s="71"/>
      <c r="O10" s="71"/>
    </row>
    <row r="11" spans="1:15" s="42" customFormat="1" ht="64.5">
      <c r="A11" s="39" t="s">
        <v>361</v>
      </c>
      <c r="B11" s="38" t="s">
        <v>336</v>
      </c>
      <c r="C11" s="43" t="s">
        <v>680</v>
      </c>
      <c r="D11" s="53" t="s">
        <v>41</v>
      </c>
      <c r="E11" s="54" t="s">
        <v>377</v>
      </c>
      <c r="F11" s="40"/>
      <c r="G11" s="40"/>
      <c r="H11" s="24">
        <f aca="true" t="shared" si="1" ref="H11:M11">H12+H22+H26+H34+H44+H50+H53+H56+H58+H61+H67+H69+H80+H84+H86+H88+H91+H93</f>
        <v>168848.476</v>
      </c>
      <c r="I11" s="24">
        <f t="shared" si="1"/>
        <v>159952.2</v>
      </c>
      <c r="J11" s="24">
        <f t="shared" si="1"/>
        <v>217059.5</v>
      </c>
      <c r="K11" s="24">
        <f t="shared" si="1"/>
        <v>175668.4</v>
      </c>
      <c r="L11" s="24">
        <f t="shared" si="1"/>
        <v>188377.6</v>
      </c>
      <c r="M11" s="24">
        <f t="shared" si="1"/>
        <v>188377.6</v>
      </c>
      <c r="N11" s="71"/>
      <c r="O11" s="71"/>
    </row>
    <row r="12" spans="1:15" s="6" customFormat="1" ht="65.25" customHeight="1">
      <c r="A12" s="65" t="s">
        <v>385</v>
      </c>
      <c r="B12" s="18" t="s">
        <v>337</v>
      </c>
      <c r="C12" s="23" t="s">
        <v>681</v>
      </c>
      <c r="D12" s="55" t="s">
        <v>402</v>
      </c>
      <c r="E12" s="55" t="s">
        <v>377</v>
      </c>
      <c r="F12" s="18" t="s">
        <v>452</v>
      </c>
      <c r="G12" s="18" t="s">
        <v>343</v>
      </c>
      <c r="H12" s="26">
        <f aca="true" t="shared" si="2" ref="H12:M12">SUM(H13:H21)</f>
        <v>16826.176</v>
      </c>
      <c r="I12" s="26">
        <f t="shared" si="2"/>
        <v>13654.300000000001</v>
      </c>
      <c r="J12" s="26">
        <f t="shared" si="2"/>
        <v>18954.1</v>
      </c>
      <c r="K12" s="26">
        <f t="shared" si="2"/>
        <v>19040.8</v>
      </c>
      <c r="L12" s="26">
        <f t="shared" si="2"/>
        <v>19201.5</v>
      </c>
      <c r="M12" s="26">
        <f t="shared" si="2"/>
        <v>19201.5</v>
      </c>
      <c r="N12" s="67"/>
      <c r="O12" s="67"/>
    </row>
    <row r="13" spans="1:15" s="6" customFormat="1" ht="86.25" customHeight="1">
      <c r="A13" s="29" t="s">
        <v>338</v>
      </c>
      <c r="B13" s="13"/>
      <c r="C13" s="21" t="s">
        <v>13</v>
      </c>
      <c r="D13" s="56"/>
      <c r="E13" s="57" t="s">
        <v>30</v>
      </c>
      <c r="F13" s="18" t="s">
        <v>126</v>
      </c>
      <c r="G13" s="19" t="s">
        <v>141</v>
      </c>
      <c r="H13" s="27">
        <f>3000-99-196.024</f>
        <v>2704.976</v>
      </c>
      <c r="I13" s="12">
        <v>0</v>
      </c>
      <c r="J13" s="12">
        <v>2900.2</v>
      </c>
      <c r="K13" s="12">
        <v>3000</v>
      </c>
      <c r="L13" s="12">
        <v>3000</v>
      </c>
      <c r="M13" s="12">
        <v>3000</v>
      </c>
      <c r="N13" s="67"/>
      <c r="O13" s="67"/>
    </row>
    <row r="14" spans="1:15" s="6" customFormat="1" ht="49.5" customHeight="1">
      <c r="A14" s="29" t="s">
        <v>339</v>
      </c>
      <c r="B14" s="13"/>
      <c r="C14" s="21" t="s">
        <v>204</v>
      </c>
      <c r="D14" s="58"/>
      <c r="E14" s="58"/>
      <c r="F14" s="18" t="s">
        <v>126</v>
      </c>
      <c r="G14" s="19" t="s">
        <v>127</v>
      </c>
      <c r="H14" s="27">
        <v>3836.9</v>
      </c>
      <c r="I14" s="12">
        <f>3408</f>
        <v>3408</v>
      </c>
      <c r="J14" s="12">
        <v>2660.4</v>
      </c>
      <c r="K14" s="12">
        <v>2612.2</v>
      </c>
      <c r="L14" s="12">
        <v>2737.6</v>
      </c>
      <c r="M14" s="12">
        <v>2737.6</v>
      </c>
      <c r="N14" s="67"/>
      <c r="O14" s="67"/>
    </row>
    <row r="15" spans="1:15" s="6" customFormat="1" ht="48.75" customHeight="1">
      <c r="A15" s="29" t="s">
        <v>8</v>
      </c>
      <c r="B15" s="13"/>
      <c r="C15" s="21" t="s">
        <v>265</v>
      </c>
      <c r="D15" s="57"/>
      <c r="E15" s="58"/>
      <c r="F15" s="18" t="s">
        <v>126</v>
      </c>
      <c r="G15" s="19" t="s">
        <v>127</v>
      </c>
      <c r="H15" s="27">
        <v>81.4</v>
      </c>
      <c r="I15" s="12">
        <v>81.4</v>
      </c>
      <c r="J15" s="12">
        <v>81.5</v>
      </c>
      <c r="K15" s="12">
        <v>85.6</v>
      </c>
      <c r="L15" s="12">
        <v>89.9</v>
      </c>
      <c r="M15" s="12">
        <v>89.9</v>
      </c>
      <c r="N15" s="67"/>
      <c r="O15" s="67"/>
    </row>
    <row r="16" spans="1:15" s="6" customFormat="1" ht="41.25" customHeight="1">
      <c r="A16" s="29" t="s">
        <v>340</v>
      </c>
      <c r="B16" s="13"/>
      <c r="C16" s="14"/>
      <c r="D16" s="58"/>
      <c r="E16" s="58"/>
      <c r="F16" s="18" t="s">
        <v>126</v>
      </c>
      <c r="G16" s="19" t="s">
        <v>127</v>
      </c>
      <c r="H16" s="27">
        <v>0</v>
      </c>
      <c r="I16" s="12">
        <v>0</v>
      </c>
      <c r="J16" s="12">
        <v>100</v>
      </c>
      <c r="K16" s="12">
        <v>100</v>
      </c>
      <c r="L16" s="12">
        <v>100</v>
      </c>
      <c r="M16" s="12">
        <v>100</v>
      </c>
      <c r="N16" s="67"/>
      <c r="O16" s="67"/>
    </row>
    <row r="17" spans="1:15" s="6" customFormat="1" ht="27.75" customHeight="1">
      <c r="A17" s="29" t="s">
        <v>341</v>
      </c>
      <c r="B17" s="13"/>
      <c r="C17" s="14"/>
      <c r="D17" s="58"/>
      <c r="E17" s="58"/>
      <c r="F17" s="18" t="s">
        <v>126</v>
      </c>
      <c r="G17" s="19" t="s">
        <v>127</v>
      </c>
      <c r="H17" s="27">
        <v>81.3</v>
      </c>
      <c r="I17" s="12">
        <f>21.9+59.4</f>
        <v>81.3</v>
      </c>
      <c r="J17" s="12">
        <v>23</v>
      </c>
      <c r="K17" s="12">
        <v>24</v>
      </c>
      <c r="L17" s="12">
        <v>25</v>
      </c>
      <c r="M17" s="12">
        <v>25</v>
      </c>
      <c r="N17" s="67"/>
      <c r="O17" s="67"/>
    </row>
    <row r="18" spans="1:15" s="6" customFormat="1" ht="121.5" customHeight="1">
      <c r="A18" s="29" t="s">
        <v>48</v>
      </c>
      <c r="B18" s="13"/>
      <c r="C18" s="22" t="s">
        <v>632</v>
      </c>
      <c r="D18" s="56"/>
      <c r="E18" s="57" t="s">
        <v>31</v>
      </c>
      <c r="F18" s="18" t="s">
        <v>334</v>
      </c>
      <c r="G18" s="19" t="s">
        <v>126</v>
      </c>
      <c r="H18" s="27">
        <v>9486.6</v>
      </c>
      <c r="I18" s="12">
        <v>9486.6</v>
      </c>
      <c r="J18" s="12">
        <v>12549</v>
      </c>
      <c r="K18" s="12">
        <v>12549</v>
      </c>
      <c r="L18" s="12">
        <v>12549</v>
      </c>
      <c r="M18" s="12">
        <v>12549</v>
      </c>
      <c r="N18" s="67"/>
      <c r="O18" s="67"/>
    </row>
    <row r="19" spans="1:15" s="6" customFormat="1" ht="72.75" customHeight="1">
      <c r="A19" s="29" t="s">
        <v>49</v>
      </c>
      <c r="B19" s="13"/>
      <c r="C19" s="21" t="s">
        <v>543</v>
      </c>
      <c r="D19" s="57" t="s">
        <v>410</v>
      </c>
      <c r="E19" s="57" t="s">
        <v>32</v>
      </c>
      <c r="F19" s="18" t="s">
        <v>334</v>
      </c>
      <c r="G19" s="19" t="s">
        <v>136</v>
      </c>
      <c r="H19" s="27">
        <v>435</v>
      </c>
      <c r="I19" s="12">
        <v>435</v>
      </c>
      <c r="J19" s="12">
        <v>540</v>
      </c>
      <c r="K19" s="12">
        <v>570</v>
      </c>
      <c r="L19" s="12">
        <v>600</v>
      </c>
      <c r="M19" s="12">
        <v>600</v>
      </c>
      <c r="N19" s="67"/>
      <c r="O19" s="67"/>
    </row>
    <row r="20" spans="1:15" s="6" customFormat="1" ht="48.75" customHeight="1">
      <c r="A20" s="29" t="s">
        <v>372</v>
      </c>
      <c r="B20" s="13"/>
      <c r="C20" s="21" t="s">
        <v>204</v>
      </c>
      <c r="D20" s="57"/>
      <c r="E20" s="57"/>
      <c r="F20" s="18" t="s">
        <v>126</v>
      </c>
      <c r="G20" s="19" t="s">
        <v>127</v>
      </c>
      <c r="H20" s="27">
        <f>200</f>
        <v>200</v>
      </c>
      <c r="I20" s="12">
        <v>162</v>
      </c>
      <c r="J20" s="12">
        <v>0</v>
      </c>
      <c r="K20" s="12">
        <v>0</v>
      </c>
      <c r="L20" s="12">
        <v>0</v>
      </c>
      <c r="M20" s="12">
        <v>0</v>
      </c>
      <c r="N20" s="67"/>
      <c r="O20" s="67"/>
    </row>
    <row r="21" spans="1:15" s="6" customFormat="1" ht="86.25" customHeight="1">
      <c r="A21" s="29" t="s">
        <v>373</v>
      </c>
      <c r="B21" s="13"/>
      <c r="C21" s="21" t="s">
        <v>748</v>
      </c>
      <c r="D21" s="57"/>
      <c r="E21" s="57" t="s">
        <v>360</v>
      </c>
      <c r="F21" s="18" t="s">
        <v>126</v>
      </c>
      <c r="G21" s="19" t="s">
        <v>127</v>
      </c>
      <c r="H21" s="27">
        <f>100-100</f>
        <v>0</v>
      </c>
      <c r="I21" s="12">
        <v>0</v>
      </c>
      <c r="J21" s="12">
        <v>100</v>
      </c>
      <c r="K21" s="12">
        <v>100</v>
      </c>
      <c r="L21" s="12">
        <v>100</v>
      </c>
      <c r="M21" s="12">
        <v>100</v>
      </c>
      <c r="N21" s="67"/>
      <c r="O21" s="67"/>
    </row>
    <row r="22" spans="1:13" s="6" customFormat="1" ht="61.5" customHeight="1">
      <c r="A22" s="65" t="s">
        <v>362</v>
      </c>
      <c r="B22" s="18" t="s">
        <v>129</v>
      </c>
      <c r="C22" s="23" t="s">
        <v>38</v>
      </c>
      <c r="D22" s="59"/>
      <c r="E22" s="55" t="s">
        <v>33</v>
      </c>
      <c r="F22" s="18" t="s">
        <v>332</v>
      </c>
      <c r="G22" s="18" t="s">
        <v>333</v>
      </c>
      <c r="H22" s="24">
        <f aca="true" t="shared" si="3" ref="H22:M22">SUM(H23:H25)</f>
        <v>432.79999999999995</v>
      </c>
      <c r="I22" s="26">
        <f t="shared" si="3"/>
        <v>432.7</v>
      </c>
      <c r="J22" s="26">
        <f t="shared" si="3"/>
        <v>504.5</v>
      </c>
      <c r="K22" s="26">
        <f t="shared" si="3"/>
        <v>249</v>
      </c>
      <c r="L22" s="26">
        <f t="shared" si="3"/>
        <v>204.5</v>
      </c>
      <c r="M22" s="26">
        <f t="shared" si="3"/>
        <v>204.5</v>
      </c>
    </row>
    <row r="23" spans="1:13" s="6" customFormat="1" ht="48.75" customHeight="1">
      <c r="A23" s="29" t="s">
        <v>674</v>
      </c>
      <c r="B23" s="79"/>
      <c r="C23" s="21" t="s">
        <v>204</v>
      </c>
      <c r="D23" s="60"/>
      <c r="E23" s="80"/>
      <c r="F23" s="18" t="s">
        <v>126</v>
      </c>
      <c r="G23" s="19" t="s">
        <v>127</v>
      </c>
      <c r="H23" s="27">
        <v>55.9</v>
      </c>
      <c r="I23" s="12">
        <v>55.8</v>
      </c>
      <c r="J23" s="12">
        <v>60</v>
      </c>
      <c r="K23" s="12">
        <v>60</v>
      </c>
      <c r="L23" s="12">
        <v>60</v>
      </c>
      <c r="M23" s="12">
        <v>60</v>
      </c>
    </row>
    <row r="24" spans="1:13" s="6" customFormat="1" ht="61.5" customHeight="1">
      <c r="A24" s="29" t="s">
        <v>675</v>
      </c>
      <c r="B24" s="79"/>
      <c r="C24" s="22" t="s">
        <v>436</v>
      </c>
      <c r="D24" s="57" t="s">
        <v>437</v>
      </c>
      <c r="E24" s="57" t="s">
        <v>33</v>
      </c>
      <c r="F24" s="18" t="s">
        <v>126</v>
      </c>
      <c r="G24" s="19" t="s">
        <v>127</v>
      </c>
      <c r="H24" s="27">
        <v>376.7</v>
      </c>
      <c r="I24" s="12">
        <v>376.7</v>
      </c>
      <c r="J24" s="12">
        <v>404.5</v>
      </c>
      <c r="K24" s="12">
        <v>174</v>
      </c>
      <c r="L24" s="12">
        <v>129.5</v>
      </c>
      <c r="M24" s="12">
        <v>129.5</v>
      </c>
    </row>
    <row r="25" spans="1:13" s="6" customFormat="1" ht="62.25" customHeight="1">
      <c r="A25" s="29" t="s">
        <v>676</v>
      </c>
      <c r="B25" s="79"/>
      <c r="C25" s="22" t="s">
        <v>436</v>
      </c>
      <c r="D25" s="57" t="s">
        <v>39</v>
      </c>
      <c r="E25" s="57" t="s">
        <v>33</v>
      </c>
      <c r="F25" s="18" t="s">
        <v>126</v>
      </c>
      <c r="G25" s="19" t="s">
        <v>127</v>
      </c>
      <c r="H25" s="27">
        <v>0.2</v>
      </c>
      <c r="I25" s="12">
        <v>0.2</v>
      </c>
      <c r="J25" s="12">
        <v>40</v>
      </c>
      <c r="K25" s="12">
        <v>15</v>
      </c>
      <c r="L25" s="12">
        <v>15</v>
      </c>
      <c r="M25" s="12">
        <v>15</v>
      </c>
    </row>
    <row r="26" spans="1:15" s="6" customFormat="1" ht="61.5" customHeight="1">
      <c r="A26" s="30" t="s">
        <v>363</v>
      </c>
      <c r="B26" s="18" t="s">
        <v>132</v>
      </c>
      <c r="C26" s="25" t="s">
        <v>113</v>
      </c>
      <c r="D26" s="61" t="s">
        <v>114</v>
      </c>
      <c r="E26" s="55" t="s">
        <v>380</v>
      </c>
      <c r="F26" s="18" t="s">
        <v>130</v>
      </c>
      <c r="G26" s="18" t="s">
        <v>131</v>
      </c>
      <c r="H26" s="26">
        <f aca="true" t="shared" si="4" ref="H26:M26">SUM(H27:H33)</f>
        <v>8817.9</v>
      </c>
      <c r="I26" s="26">
        <f t="shared" si="4"/>
        <v>8087.8</v>
      </c>
      <c r="J26" s="26">
        <f t="shared" si="4"/>
        <v>23539.9</v>
      </c>
      <c r="K26" s="26">
        <f t="shared" si="4"/>
        <v>22074.4</v>
      </c>
      <c r="L26" s="26">
        <f t="shared" si="4"/>
        <v>29096</v>
      </c>
      <c r="M26" s="26">
        <f t="shared" si="4"/>
        <v>29096</v>
      </c>
      <c r="N26" s="67"/>
      <c r="O26" s="67"/>
    </row>
    <row r="27" spans="1:15" s="6" customFormat="1" ht="72.75" customHeight="1">
      <c r="A27" s="29" t="s">
        <v>640</v>
      </c>
      <c r="B27" s="13"/>
      <c r="C27" s="22" t="s">
        <v>20</v>
      </c>
      <c r="D27" s="57" t="s">
        <v>393</v>
      </c>
      <c r="E27" s="57" t="s">
        <v>749</v>
      </c>
      <c r="F27" s="18" t="s">
        <v>130</v>
      </c>
      <c r="G27" s="19" t="s">
        <v>131</v>
      </c>
      <c r="H27" s="27">
        <v>0</v>
      </c>
      <c r="I27" s="12">
        <v>0</v>
      </c>
      <c r="J27" s="12">
        <v>1000</v>
      </c>
      <c r="K27" s="12">
        <v>1000</v>
      </c>
      <c r="L27" s="12">
        <v>1000</v>
      </c>
      <c r="M27" s="12">
        <v>1000</v>
      </c>
      <c r="N27" s="67"/>
      <c r="O27" s="67"/>
    </row>
    <row r="28" spans="1:15" s="6" customFormat="1" ht="158.25" customHeight="1">
      <c r="A28" s="29" t="s">
        <v>22</v>
      </c>
      <c r="B28" s="13"/>
      <c r="C28" s="22" t="s">
        <v>21</v>
      </c>
      <c r="D28" s="57" t="s">
        <v>112</v>
      </c>
      <c r="E28" s="57" t="s">
        <v>747</v>
      </c>
      <c r="F28" s="18" t="s">
        <v>130</v>
      </c>
      <c r="G28" s="19" t="s">
        <v>131</v>
      </c>
      <c r="H28" s="27">
        <v>7300.4</v>
      </c>
      <c r="I28" s="12">
        <v>6570.3</v>
      </c>
      <c r="J28" s="12">
        <v>17749.9</v>
      </c>
      <c r="K28" s="12">
        <v>14664.9</v>
      </c>
      <c r="L28" s="12">
        <v>22171.3</v>
      </c>
      <c r="M28" s="12">
        <v>22171.3</v>
      </c>
      <c r="N28" s="67"/>
      <c r="O28" s="67"/>
    </row>
    <row r="29" spans="1:15" s="6" customFormat="1" ht="62.25" customHeight="1">
      <c r="A29" s="29" t="s">
        <v>23</v>
      </c>
      <c r="B29" s="13"/>
      <c r="C29" s="22" t="s">
        <v>113</v>
      </c>
      <c r="D29" s="57" t="s">
        <v>34</v>
      </c>
      <c r="E29" s="57" t="s">
        <v>380</v>
      </c>
      <c r="F29" s="18" t="s">
        <v>130</v>
      </c>
      <c r="G29" s="19" t="s">
        <v>131</v>
      </c>
      <c r="H29" s="27">
        <v>363.8</v>
      </c>
      <c r="I29" s="12">
        <v>363.8</v>
      </c>
      <c r="J29" s="12">
        <v>390</v>
      </c>
      <c r="K29" s="12">
        <v>409.5</v>
      </c>
      <c r="L29" s="12">
        <v>424.7</v>
      </c>
      <c r="M29" s="12">
        <v>424.7</v>
      </c>
      <c r="N29" s="67"/>
      <c r="O29" s="67"/>
    </row>
    <row r="30" spans="1:15" s="90" customFormat="1" ht="72.75" customHeight="1">
      <c r="A30" s="29" t="s">
        <v>633</v>
      </c>
      <c r="B30" s="86"/>
      <c r="C30" s="22" t="s">
        <v>738</v>
      </c>
      <c r="D30" s="88"/>
      <c r="E30" s="57" t="s">
        <v>749</v>
      </c>
      <c r="F30" s="18" t="s">
        <v>130</v>
      </c>
      <c r="G30" s="19" t="s">
        <v>131</v>
      </c>
      <c r="H30" s="27">
        <v>0</v>
      </c>
      <c r="I30" s="12">
        <v>0</v>
      </c>
      <c r="J30" s="12">
        <v>0</v>
      </c>
      <c r="K30" s="12">
        <v>4000</v>
      </c>
      <c r="L30" s="12">
        <v>4000</v>
      </c>
      <c r="M30" s="12">
        <v>4000</v>
      </c>
      <c r="N30" s="89"/>
      <c r="O30" s="89"/>
    </row>
    <row r="31" spans="1:15" s="6" customFormat="1" ht="72.75" customHeight="1">
      <c r="A31" s="29" t="s">
        <v>634</v>
      </c>
      <c r="B31" s="13"/>
      <c r="C31" s="22" t="s">
        <v>738</v>
      </c>
      <c r="D31" s="57" t="s">
        <v>112</v>
      </c>
      <c r="E31" s="57" t="s">
        <v>749</v>
      </c>
      <c r="F31" s="18" t="s">
        <v>130</v>
      </c>
      <c r="G31" s="19" t="s">
        <v>131</v>
      </c>
      <c r="H31" s="27">
        <v>0</v>
      </c>
      <c r="I31" s="12">
        <v>0</v>
      </c>
      <c r="J31" s="12">
        <v>3000</v>
      </c>
      <c r="K31" s="12">
        <v>2000</v>
      </c>
      <c r="L31" s="12">
        <v>0</v>
      </c>
      <c r="M31" s="12">
        <v>0</v>
      </c>
      <c r="N31" s="67"/>
      <c r="O31" s="67"/>
    </row>
    <row r="32" spans="1:15" s="6" customFormat="1" ht="74.25" customHeight="1">
      <c r="A32" s="29" t="s">
        <v>635</v>
      </c>
      <c r="B32" s="13"/>
      <c r="C32" s="22" t="s">
        <v>738</v>
      </c>
      <c r="D32" s="57" t="s">
        <v>112</v>
      </c>
      <c r="E32" s="57" t="s">
        <v>749</v>
      </c>
      <c r="F32" s="18" t="s">
        <v>130</v>
      </c>
      <c r="G32" s="19" t="s">
        <v>131</v>
      </c>
      <c r="H32" s="27">
        <v>0</v>
      </c>
      <c r="I32" s="12">
        <v>0</v>
      </c>
      <c r="J32" s="12">
        <v>1400</v>
      </c>
      <c r="K32" s="12">
        <v>0</v>
      </c>
      <c r="L32" s="12">
        <v>1500</v>
      </c>
      <c r="M32" s="12">
        <v>1500</v>
      </c>
      <c r="N32" s="67"/>
      <c r="O32" s="67"/>
    </row>
    <row r="33" spans="1:15" s="90" customFormat="1" ht="27.75" customHeight="1">
      <c r="A33" s="29" t="s">
        <v>636</v>
      </c>
      <c r="B33" s="86"/>
      <c r="C33" s="87"/>
      <c r="D33" s="88"/>
      <c r="E33" s="88"/>
      <c r="F33" s="18" t="s">
        <v>130</v>
      </c>
      <c r="G33" s="19" t="s">
        <v>131</v>
      </c>
      <c r="H33" s="27">
        <v>1153.7</v>
      </c>
      <c r="I33" s="12">
        <v>1153.7</v>
      </c>
      <c r="J33" s="12">
        <v>0</v>
      </c>
      <c r="K33" s="12">
        <v>0</v>
      </c>
      <c r="L33" s="12">
        <v>0</v>
      </c>
      <c r="M33" s="12">
        <v>0</v>
      </c>
      <c r="N33" s="89"/>
      <c r="O33" s="89"/>
    </row>
    <row r="34" spans="1:15" s="6" customFormat="1" ht="173.25" customHeight="1">
      <c r="A34" s="30" t="s">
        <v>710</v>
      </c>
      <c r="B34" s="16" t="s">
        <v>134</v>
      </c>
      <c r="C34" s="25" t="s">
        <v>639</v>
      </c>
      <c r="D34" s="55" t="s">
        <v>427</v>
      </c>
      <c r="E34" s="55" t="s">
        <v>35</v>
      </c>
      <c r="F34" s="18" t="s">
        <v>398</v>
      </c>
      <c r="G34" s="18" t="s">
        <v>133</v>
      </c>
      <c r="H34" s="26">
        <f aca="true" t="shared" si="5" ref="H34:M34">SUM(H35:H43)</f>
        <v>41116.5</v>
      </c>
      <c r="I34" s="26">
        <f t="shared" si="5"/>
        <v>40923.2</v>
      </c>
      <c r="J34" s="26">
        <f t="shared" si="5"/>
        <v>46381.8</v>
      </c>
      <c r="K34" s="26">
        <f t="shared" si="5"/>
        <v>36920.6</v>
      </c>
      <c r="L34" s="26">
        <f t="shared" si="5"/>
        <v>38710.8</v>
      </c>
      <c r="M34" s="26">
        <f t="shared" si="5"/>
        <v>38710.8</v>
      </c>
      <c r="N34" s="72"/>
      <c r="O34" s="67"/>
    </row>
    <row r="35" spans="1:15" s="6" customFormat="1" ht="110.25" customHeight="1">
      <c r="A35" s="29" t="s">
        <v>387</v>
      </c>
      <c r="B35" s="13"/>
      <c r="C35" s="22" t="s">
        <v>273</v>
      </c>
      <c r="D35" s="56" t="s">
        <v>212</v>
      </c>
      <c r="E35" s="57" t="s">
        <v>747</v>
      </c>
      <c r="F35" s="18" t="s">
        <v>398</v>
      </c>
      <c r="G35" s="19" t="s">
        <v>133</v>
      </c>
      <c r="H35" s="27">
        <v>25127.5</v>
      </c>
      <c r="I35" s="12">
        <v>24934.6</v>
      </c>
      <c r="J35" s="12">
        <v>28923.8</v>
      </c>
      <c r="K35" s="12">
        <v>30370</v>
      </c>
      <c r="L35" s="12">
        <v>31888.5</v>
      </c>
      <c r="M35" s="12">
        <v>31888.5</v>
      </c>
      <c r="N35" s="72"/>
      <c r="O35" s="67"/>
    </row>
    <row r="36" spans="1:15" s="6" customFormat="1" ht="111" customHeight="1">
      <c r="A36" s="29" t="s">
        <v>161</v>
      </c>
      <c r="B36" s="13"/>
      <c r="C36" s="22" t="s">
        <v>273</v>
      </c>
      <c r="D36" s="57" t="s">
        <v>109</v>
      </c>
      <c r="E36" s="57" t="s">
        <v>747</v>
      </c>
      <c r="F36" s="18" t="s">
        <v>398</v>
      </c>
      <c r="G36" s="19" t="s">
        <v>133</v>
      </c>
      <c r="H36" s="27">
        <v>4374.8</v>
      </c>
      <c r="I36" s="12">
        <v>4374.6</v>
      </c>
      <c r="J36" s="12">
        <v>4492</v>
      </c>
      <c r="K36" s="12">
        <v>4380.6</v>
      </c>
      <c r="L36" s="12">
        <v>4599.8</v>
      </c>
      <c r="M36" s="12">
        <v>4599.8</v>
      </c>
      <c r="N36" s="72"/>
      <c r="O36" s="67"/>
    </row>
    <row r="37" spans="1:15" s="6" customFormat="1" ht="108.75" customHeight="1">
      <c r="A37" s="29" t="s">
        <v>277</v>
      </c>
      <c r="B37" s="13"/>
      <c r="C37" s="22" t="s">
        <v>273</v>
      </c>
      <c r="D37" s="56" t="s">
        <v>214</v>
      </c>
      <c r="E37" s="57" t="s">
        <v>747</v>
      </c>
      <c r="F37" s="18" t="s">
        <v>398</v>
      </c>
      <c r="G37" s="19" t="s">
        <v>133</v>
      </c>
      <c r="H37" s="27">
        <v>8922.1</v>
      </c>
      <c r="I37" s="12">
        <v>8921.9</v>
      </c>
      <c r="J37" s="12">
        <v>772.5</v>
      </c>
      <c r="K37" s="12">
        <v>1050</v>
      </c>
      <c r="L37" s="12">
        <v>1102.5</v>
      </c>
      <c r="M37" s="12">
        <v>1102.5</v>
      </c>
      <c r="N37" s="67"/>
      <c r="O37" s="67"/>
    </row>
    <row r="38" spans="1:15" s="6" customFormat="1" ht="60.75" customHeight="1">
      <c r="A38" s="29" t="s">
        <v>278</v>
      </c>
      <c r="B38" s="13"/>
      <c r="C38" s="22" t="s">
        <v>275</v>
      </c>
      <c r="D38" s="56" t="s">
        <v>214</v>
      </c>
      <c r="E38" s="57" t="s">
        <v>637</v>
      </c>
      <c r="F38" s="18" t="s">
        <v>398</v>
      </c>
      <c r="G38" s="19" t="s">
        <v>133</v>
      </c>
      <c r="H38" s="27">
        <v>0</v>
      </c>
      <c r="I38" s="12">
        <v>0</v>
      </c>
      <c r="J38" s="12">
        <v>11243</v>
      </c>
      <c r="K38" s="12">
        <v>0</v>
      </c>
      <c r="L38" s="12">
        <v>0</v>
      </c>
      <c r="M38" s="12">
        <v>0</v>
      </c>
      <c r="N38" s="67"/>
      <c r="O38" s="67"/>
    </row>
    <row r="39" spans="1:15" s="6" customFormat="1" ht="61.5" customHeight="1">
      <c r="A39" s="29" t="s">
        <v>764</v>
      </c>
      <c r="B39" s="13"/>
      <c r="C39" s="22" t="s">
        <v>120</v>
      </c>
      <c r="D39" s="56" t="s">
        <v>214</v>
      </c>
      <c r="E39" s="57" t="s">
        <v>17</v>
      </c>
      <c r="F39" s="18" t="s">
        <v>398</v>
      </c>
      <c r="G39" s="19" t="s">
        <v>133</v>
      </c>
      <c r="H39" s="27">
        <v>96</v>
      </c>
      <c r="I39" s="12">
        <v>96</v>
      </c>
      <c r="J39" s="12">
        <v>0</v>
      </c>
      <c r="K39" s="12">
        <v>0</v>
      </c>
      <c r="L39" s="12">
        <v>0</v>
      </c>
      <c r="M39" s="12">
        <v>0</v>
      </c>
      <c r="N39" s="67"/>
      <c r="O39" s="67"/>
    </row>
    <row r="40" spans="1:15" s="6" customFormat="1" ht="148.5" customHeight="1">
      <c r="A40" s="29" t="s">
        <v>765</v>
      </c>
      <c r="B40" s="13"/>
      <c r="C40" s="22" t="s">
        <v>589</v>
      </c>
      <c r="D40" s="56" t="s">
        <v>214</v>
      </c>
      <c r="E40" s="57" t="s">
        <v>276</v>
      </c>
      <c r="F40" s="18" t="s">
        <v>398</v>
      </c>
      <c r="G40" s="19" t="s">
        <v>133</v>
      </c>
      <c r="H40" s="27">
        <f>963.7+550</f>
        <v>1513.7</v>
      </c>
      <c r="I40" s="12">
        <v>1513.7</v>
      </c>
      <c r="J40" s="12">
        <v>323</v>
      </c>
      <c r="K40" s="12">
        <v>0</v>
      </c>
      <c r="L40" s="12">
        <v>0</v>
      </c>
      <c r="M40" s="12">
        <v>0</v>
      </c>
      <c r="N40" s="67"/>
      <c r="O40" s="67"/>
    </row>
    <row r="41" spans="1:15" s="6" customFormat="1" ht="109.5" customHeight="1">
      <c r="A41" s="29" t="s">
        <v>766</v>
      </c>
      <c r="B41" s="13"/>
      <c r="C41" s="22" t="s">
        <v>273</v>
      </c>
      <c r="D41" s="56" t="s">
        <v>214</v>
      </c>
      <c r="E41" s="57" t="s">
        <v>747</v>
      </c>
      <c r="F41" s="18" t="s">
        <v>398</v>
      </c>
      <c r="G41" s="19" t="s">
        <v>133</v>
      </c>
      <c r="H41" s="27">
        <v>1082.4</v>
      </c>
      <c r="I41" s="12">
        <v>1082.4</v>
      </c>
      <c r="J41" s="12">
        <v>227.5</v>
      </c>
      <c r="K41" s="12">
        <v>0</v>
      </c>
      <c r="L41" s="12">
        <v>0</v>
      </c>
      <c r="M41" s="12">
        <v>0</v>
      </c>
      <c r="N41" s="67"/>
      <c r="O41" s="67"/>
    </row>
    <row r="42" spans="1:13" ht="61.5" customHeight="1">
      <c r="A42" s="77" t="s">
        <v>767</v>
      </c>
      <c r="B42" s="78"/>
      <c r="C42" s="81" t="s">
        <v>274</v>
      </c>
      <c r="D42" s="76"/>
      <c r="E42" s="57" t="s">
        <v>749</v>
      </c>
      <c r="F42" s="18" t="s">
        <v>398</v>
      </c>
      <c r="G42" s="19" t="s">
        <v>133</v>
      </c>
      <c r="H42" s="27">
        <v>0</v>
      </c>
      <c r="I42" s="12">
        <v>0</v>
      </c>
      <c r="J42" s="12">
        <v>400</v>
      </c>
      <c r="K42" s="12">
        <v>0</v>
      </c>
      <c r="L42" s="12">
        <v>0</v>
      </c>
      <c r="M42" s="12">
        <v>0</v>
      </c>
    </row>
    <row r="43" spans="1:13" ht="87" customHeight="1">
      <c r="A43" s="77" t="s">
        <v>711</v>
      </c>
      <c r="B43" s="78"/>
      <c r="C43" s="81" t="s">
        <v>169</v>
      </c>
      <c r="D43" s="76"/>
      <c r="E43" s="57" t="s">
        <v>749</v>
      </c>
      <c r="F43" s="18" t="s">
        <v>398</v>
      </c>
      <c r="G43" s="19" t="s">
        <v>133</v>
      </c>
      <c r="H43" s="27">
        <v>0</v>
      </c>
      <c r="I43" s="12">
        <v>0</v>
      </c>
      <c r="J43" s="12">
        <v>0</v>
      </c>
      <c r="K43" s="12">
        <v>1120</v>
      </c>
      <c r="L43" s="12">
        <v>1120</v>
      </c>
      <c r="M43" s="12">
        <v>1120</v>
      </c>
    </row>
    <row r="44" spans="1:15" s="6" customFormat="1" ht="105.75" customHeight="1">
      <c r="A44" s="30" t="s">
        <v>388</v>
      </c>
      <c r="B44" s="18" t="s">
        <v>135</v>
      </c>
      <c r="C44" s="23" t="s">
        <v>681</v>
      </c>
      <c r="D44" s="55" t="s">
        <v>400</v>
      </c>
      <c r="E44" s="61" t="s">
        <v>380</v>
      </c>
      <c r="F44" s="18" t="s">
        <v>130</v>
      </c>
      <c r="G44" s="18" t="s">
        <v>126</v>
      </c>
      <c r="H44" s="24">
        <f aca="true" t="shared" si="6" ref="H44:M44">SUM(H45:H49)</f>
        <v>11748.1</v>
      </c>
      <c r="I44" s="26">
        <f t="shared" si="6"/>
        <v>11336</v>
      </c>
      <c r="J44" s="26">
        <f t="shared" si="6"/>
        <v>4086</v>
      </c>
      <c r="K44" s="26">
        <f t="shared" si="6"/>
        <v>5012.700000000001</v>
      </c>
      <c r="L44" s="26">
        <f t="shared" si="6"/>
        <v>5058.1</v>
      </c>
      <c r="M44" s="26">
        <f t="shared" si="6"/>
        <v>5058.1</v>
      </c>
      <c r="N44" s="67"/>
      <c r="O44" s="67"/>
    </row>
    <row r="45" spans="1:15" s="6" customFormat="1" ht="134.25" customHeight="1">
      <c r="A45" s="29" t="s">
        <v>550</v>
      </c>
      <c r="B45" s="13"/>
      <c r="C45" s="22" t="s">
        <v>266</v>
      </c>
      <c r="D45" s="58"/>
      <c r="E45" s="56" t="s">
        <v>751</v>
      </c>
      <c r="F45" s="18" t="s">
        <v>130</v>
      </c>
      <c r="G45" s="19" t="s">
        <v>126</v>
      </c>
      <c r="H45" s="27">
        <v>850</v>
      </c>
      <c r="I45" s="12">
        <v>849.3</v>
      </c>
      <c r="J45" s="12">
        <v>886</v>
      </c>
      <c r="K45" s="12">
        <v>906.1</v>
      </c>
      <c r="L45" s="12">
        <v>951.5</v>
      </c>
      <c r="M45" s="12">
        <v>951.5</v>
      </c>
      <c r="N45" s="67"/>
      <c r="O45" s="67"/>
    </row>
    <row r="46" spans="1:15" s="6" customFormat="1" ht="121.5" customHeight="1">
      <c r="A46" s="29" t="s">
        <v>551</v>
      </c>
      <c r="B46" s="13"/>
      <c r="C46" s="22" t="s">
        <v>418</v>
      </c>
      <c r="D46" s="57" t="s">
        <v>419</v>
      </c>
      <c r="E46" s="56" t="s">
        <v>752</v>
      </c>
      <c r="F46" s="18" t="s">
        <v>130</v>
      </c>
      <c r="G46" s="19" t="s">
        <v>126</v>
      </c>
      <c r="H46" s="27">
        <f>3183.8+110</f>
        <v>3293.8</v>
      </c>
      <c r="I46" s="12">
        <v>2883</v>
      </c>
      <c r="J46" s="12">
        <v>3200</v>
      </c>
      <c r="K46" s="12">
        <v>4106.6</v>
      </c>
      <c r="L46" s="12">
        <v>4106.6</v>
      </c>
      <c r="M46" s="12">
        <v>4106.6</v>
      </c>
      <c r="N46" s="67"/>
      <c r="O46" s="67"/>
    </row>
    <row r="47" spans="1:15" s="6" customFormat="1" ht="110.25" customHeight="1">
      <c r="A47" s="29" t="s">
        <v>216</v>
      </c>
      <c r="B47" s="13"/>
      <c r="C47" s="21" t="s">
        <v>739</v>
      </c>
      <c r="D47" s="57" t="s">
        <v>40</v>
      </c>
      <c r="E47" s="57" t="s">
        <v>740</v>
      </c>
      <c r="F47" s="18" t="s">
        <v>130</v>
      </c>
      <c r="G47" s="19" t="s">
        <v>126</v>
      </c>
      <c r="H47" s="27">
        <v>1420.3</v>
      </c>
      <c r="I47" s="12">
        <v>1420.3</v>
      </c>
      <c r="J47" s="12">
        <v>0</v>
      </c>
      <c r="K47" s="12">
        <v>0</v>
      </c>
      <c r="L47" s="12">
        <v>0</v>
      </c>
      <c r="M47" s="12">
        <v>0</v>
      </c>
      <c r="N47" s="67"/>
      <c r="O47" s="67"/>
    </row>
    <row r="48" spans="1:15" s="6" customFormat="1" ht="67.5" customHeight="1">
      <c r="A48" s="29" t="s">
        <v>217</v>
      </c>
      <c r="B48" s="13"/>
      <c r="C48" s="21"/>
      <c r="D48" s="57"/>
      <c r="E48" s="57"/>
      <c r="F48" s="18" t="s">
        <v>130</v>
      </c>
      <c r="G48" s="19" t="s">
        <v>126</v>
      </c>
      <c r="H48" s="27">
        <f>10000-3958</f>
        <v>6042</v>
      </c>
      <c r="I48" s="12">
        <v>6041.4</v>
      </c>
      <c r="J48" s="12">
        <v>0</v>
      </c>
      <c r="K48" s="12">
        <v>0</v>
      </c>
      <c r="L48" s="12">
        <v>0</v>
      </c>
      <c r="M48" s="12">
        <v>0</v>
      </c>
      <c r="N48" s="67"/>
      <c r="O48" s="67"/>
    </row>
    <row r="49" spans="1:15" s="6" customFormat="1" ht="27.75" customHeight="1">
      <c r="A49" s="29" t="s">
        <v>218</v>
      </c>
      <c r="B49" s="13"/>
      <c r="C49" s="21"/>
      <c r="D49" s="57"/>
      <c r="E49" s="57"/>
      <c r="F49" s="18" t="s">
        <v>130</v>
      </c>
      <c r="G49" s="19" t="s">
        <v>126</v>
      </c>
      <c r="H49" s="27">
        <f>1500-1358</f>
        <v>142</v>
      </c>
      <c r="I49" s="12">
        <v>142</v>
      </c>
      <c r="J49" s="12">
        <v>0</v>
      </c>
      <c r="K49" s="12">
        <v>0</v>
      </c>
      <c r="L49" s="12">
        <v>0</v>
      </c>
      <c r="M49" s="12">
        <v>0</v>
      </c>
      <c r="N49" s="67"/>
      <c r="O49" s="67"/>
    </row>
    <row r="50" spans="1:15" s="6" customFormat="1" ht="55.5" customHeight="1">
      <c r="A50" s="30" t="s">
        <v>364</v>
      </c>
      <c r="B50" s="18" t="s">
        <v>137</v>
      </c>
      <c r="C50" s="17" t="s">
        <v>681</v>
      </c>
      <c r="D50" s="55" t="s">
        <v>421</v>
      </c>
      <c r="E50" s="55" t="s">
        <v>380</v>
      </c>
      <c r="F50" s="18" t="s">
        <v>441</v>
      </c>
      <c r="G50" s="18" t="s">
        <v>442</v>
      </c>
      <c r="H50" s="24">
        <f aca="true" t="shared" si="7" ref="H50:M50">SUM(H51:H52)</f>
        <v>1603.1</v>
      </c>
      <c r="I50" s="26">
        <f t="shared" si="7"/>
        <v>1603.1</v>
      </c>
      <c r="J50" s="26">
        <f t="shared" si="7"/>
        <v>2194</v>
      </c>
      <c r="K50" s="26">
        <f t="shared" si="7"/>
        <v>3100</v>
      </c>
      <c r="L50" s="26">
        <f t="shared" si="7"/>
        <v>4045</v>
      </c>
      <c r="M50" s="26">
        <f t="shared" si="7"/>
        <v>4045</v>
      </c>
      <c r="N50" s="67"/>
      <c r="O50" s="67"/>
    </row>
    <row r="51" spans="1:15" s="6" customFormat="1" ht="97.5" customHeight="1">
      <c r="A51" s="31" t="s">
        <v>168</v>
      </c>
      <c r="B51" s="13"/>
      <c r="C51" s="21" t="s">
        <v>271</v>
      </c>
      <c r="D51" s="57" t="s">
        <v>422</v>
      </c>
      <c r="E51" s="57" t="s">
        <v>753</v>
      </c>
      <c r="F51" s="18" t="s">
        <v>136</v>
      </c>
      <c r="G51" s="19" t="s">
        <v>133</v>
      </c>
      <c r="H51" s="27">
        <f>1800-196.9</f>
        <v>1603.1</v>
      </c>
      <c r="I51" s="12">
        <v>1603.1</v>
      </c>
      <c r="J51" s="12">
        <v>2110</v>
      </c>
      <c r="K51" s="12">
        <v>2810</v>
      </c>
      <c r="L51" s="12">
        <v>3610</v>
      </c>
      <c r="M51" s="12">
        <v>3610</v>
      </c>
      <c r="N51" s="67"/>
      <c r="O51" s="67"/>
    </row>
    <row r="52" spans="1:15" s="6" customFormat="1" ht="61.5" customHeight="1">
      <c r="A52" s="31" t="s">
        <v>440</v>
      </c>
      <c r="B52" s="13"/>
      <c r="C52" s="21" t="s">
        <v>455</v>
      </c>
      <c r="D52" s="57" t="s">
        <v>422</v>
      </c>
      <c r="E52" s="57" t="s">
        <v>754</v>
      </c>
      <c r="F52" s="18" t="s">
        <v>136</v>
      </c>
      <c r="G52" s="19" t="s">
        <v>416</v>
      </c>
      <c r="H52" s="27">
        <v>0</v>
      </c>
      <c r="I52" s="12">
        <v>0</v>
      </c>
      <c r="J52" s="12">
        <v>84</v>
      </c>
      <c r="K52" s="12">
        <v>290</v>
      </c>
      <c r="L52" s="12">
        <v>435</v>
      </c>
      <c r="M52" s="12">
        <v>435</v>
      </c>
      <c r="N52" s="67"/>
      <c r="O52" s="67"/>
    </row>
    <row r="53" spans="1:15" s="6" customFormat="1" ht="52.5" customHeight="1">
      <c r="A53" s="30" t="s">
        <v>365</v>
      </c>
      <c r="B53" s="16" t="s">
        <v>138</v>
      </c>
      <c r="C53" s="17" t="s">
        <v>680</v>
      </c>
      <c r="D53" s="55" t="s">
        <v>678</v>
      </c>
      <c r="E53" s="55" t="s">
        <v>380</v>
      </c>
      <c r="F53" s="18" t="s">
        <v>136</v>
      </c>
      <c r="G53" s="18" t="s">
        <v>133</v>
      </c>
      <c r="H53" s="24">
        <f aca="true" t="shared" si="8" ref="H53:M53">H54+H55</f>
        <v>300</v>
      </c>
      <c r="I53" s="26">
        <f t="shared" si="8"/>
        <v>0</v>
      </c>
      <c r="J53" s="26">
        <f t="shared" si="8"/>
        <v>1774</v>
      </c>
      <c r="K53" s="26">
        <f t="shared" si="8"/>
        <v>2026</v>
      </c>
      <c r="L53" s="26">
        <f t="shared" si="8"/>
        <v>2298</v>
      </c>
      <c r="M53" s="26">
        <f t="shared" si="8"/>
        <v>2298</v>
      </c>
      <c r="N53" s="67"/>
      <c r="O53" s="67"/>
    </row>
    <row r="54" spans="1:15" s="6" customFormat="1" ht="120">
      <c r="A54" s="29" t="s">
        <v>170</v>
      </c>
      <c r="B54" s="13"/>
      <c r="C54" s="21" t="s">
        <v>709</v>
      </c>
      <c r="D54" s="58"/>
      <c r="E54" s="58"/>
      <c r="F54" s="18" t="s">
        <v>136</v>
      </c>
      <c r="G54" s="19" t="s">
        <v>133</v>
      </c>
      <c r="H54" s="27">
        <f>600-300</f>
        <v>300</v>
      </c>
      <c r="I54" s="12">
        <v>0</v>
      </c>
      <c r="J54" s="12">
        <v>1736</v>
      </c>
      <c r="K54" s="12">
        <v>1986</v>
      </c>
      <c r="L54" s="12">
        <v>2236</v>
      </c>
      <c r="M54" s="12">
        <v>2236</v>
      </c>
      <c r="N54" s="67"/>
      <c r="O54" s="67"/>
    </row>
    <row r="55" spans="1:15" s="6" customFormat="1" ht="98.25" customHeight="1">
      <c r="A55" s="29" t="s">
        <v>171</v>
      </c>
      <c r="B55" s="13"/>
      <c r="C55" s="21" t="s">
        <v>271</v>
      </c>
      <c r="D55" s="57" t="s">
        <v>263</v>
      </c>
      <c r="E55" s="57" t="s">
        <v>753</v>
      </c>
      <c r="F55" s="18" t="s">
        <v>136</v>
      </c>
      <c r="G55" s="19" t="s">
        <v>133</v>
      </c>
      <c r="H55" s="27">
        <v>0</v>
      </c>
      <c r="I55" s="12">
        <v>0</v>
      </c>
      <c r="J55" s="12">
        <v>38</v>
      </c>
      <c r="K55" s="12">
        <v>40</v>
      </c>
      <c r="L55" s="12">
        <v>62</v>
      </c>
      <c r="M55" s="12">
        <v>62</v>
      </c>
      <c r="N55" s="67"/>
      <c r="O55" s="67"/>
    </row>
    <row r="56" spans="1:15" s="6" customFormat="1" ht="54" customHeight="1">
      <c r="A56" s="30" t="s">
        <v>547</v>
      </c>
      <c r="B56" s="16" t="s">
        <v>549</v>
      </c>
      <c r="C56" s="17" t="s">
        <v>680</v>
      </c>
      <c r="D56" s="55" t="s">
        <v>417</v>
      </c>
      <c r="E56" s="55" t="s">
        <v>377</v>
      </c>
      <c r="F56" s="18" t="s">
        <v>126</v>
      </c>
      <c r="G56" s="18" t="s">
        <v>127</v>
      </c>
      <c r="H56" s="24">
        <f aca="true" t="shared" si="9" ref="H56:M56">H57</f>
        <v>0</v>
      </c>
      <c r="I56" s="26">
        <f t="shared" si="9"/>
        <v>0</v>
      </c>
      <c r="J56" s="26">
        <f t="shared" si="9"/>
        <v>250</v>
      </c>
      <c r="K56" s="26">
        <f t="shared" si="9"/>
        <v>300</v>
      </c>
      <c r="L56" s="26">
        <f t="shared" si="9"/>
        <v>300</v>
      </c>
      <c r="M56" s="26">
        <f t="shared" si="9"/>
        <v>300</v>
      </c>
      <c r="N56" s="67"/>
      <c r="O56" s="67"/>
    </row>
    <row r="57" spans="1:15" s="6" customFormat="1" ht="60">
      <c r="A57" s="29" t="s">
        <v>548</v>
      </c>
      <c r="B57" s="13"/>
      <c r="C57" s="21" t="s">
        <v>455</v>
      </c>
      <c r="D57" s="57"/>
      <c r="E57" s="57" t="s">
        <v>754</v>
      </c>
      <c r="F57" s="18" t="s">
        <v>126</v>
      </c>
      <c r="G57" s="19" t="s">
        <v>127</v>
      </c>
      <c r="H57" s="27">
        <v>0</v>
      </c>
      <c r="I57" s="12">
        <v>0</v>
      </c>
      <c r="J57" s="12">
        <v>250</v>
      </c>
      <c r="K57" s="12">
        <v>300</v>
      </c>
      <c r="L57" s="12">
        <v>300</v>
      </c>
      <c r="M57" s="12">
        <v>300</v>
      </c>
      <c r="N57" s="67"/>
      <c r="O57" s="67"/>
    </row>
    <row r="58" spans="1:15" s="6" customFormat="1" ht="84" customHeight="1">
      <c r="A58" s="30" t="s">
        <v>366</v>
      </c>
      <c r="B58" s="18" t="s">
        <v>140</v>
      </c>
      <c r="C58" s="23" t="s">
        <v>423</v>
      </c>
      <c r="D58" s="55" t="s">
        <v>424</v>
      </c>
      <c r="E58" s="55" t="s">
        <v>26</v>
      </c>
      <c r="F58" s="18" t="s">
        <v>139</v>
      </c>
      <c r="G58" s="18" t="s">
        <v>331</v>
      </c>
      <c r="H58" s="24">
        <f aca="true" t="shared" si="10" ref="H58:M58">SUM(H59:H60)</f>
        <v>18861.1</v>
      </c>
      <c r="I58" s="26">
        <f t="shared" si="10"/>
        <v>18861.1</v>
      </c>
      <c r="J58" s="26">
        <f t="shared" si="10"/>
        <v>16881.6</v>
      </c>
      <c r="K58" s="26">
        <f t="shared" si="10"/>
        <v>16381.6</v>
      </c>
      <c r="L58" s="26">
        <f t="shared" si="10"/>
        <v>17184</v>
      </c>
      <c r="M58" s="26">
        <f t="shared" si="10"/>
        <v>17184</v>
      </c>
      <c r="N58" s="67"/>
      <c r="O58" s="67"/>
    </row>
    <row r="59" spans="1:15" s="6" customFormat="1" ht="120.75" customHeight="1">
      <c r="A59" s="29" t="s">
        <v>172</v>
      </c>
      <c r="B59" s="13"/>
      <c r="C59" s="22" t="s">
        <v>741</v>
      </c>
      <c r="D59" s="58"/>
      <c r="E59" s="57" t="s">
        <v>753</v>
      </c>
      <c r="F59" s="18" t="s">
        <v>139</v>
      </c>
      <c r="G59" s="19" t="s">
        <v>398</v>
      </c>
      <c r="H59" s="27">
        <v>16461.1</v>
      </c>
      <c r="I59" s="12">
        <v>16461.1</v>
      </c>
      <c r="J59" s="12">
        <v>16881.6</v>
      </c>
      <c r="K59" s="12">
        <v>16381.6</v>
      </c>
      <c r="L59" s="12">
        <v>17184</v>
      </c>
      <c r="M59" s="12">
        <v>17184</v>
      </c>
      <c r="N59" s="67"/>
      <c r="O59" s="67"/>
    </row>
    <row r="60" spans="1:15" s="6" customFormat="1" ht="132">
      <c r="A60" s="29" t="s">
        <v>389</v>
      </c>
      <c r="B60" s="13"/>
      <c r="C60" s="22" t="s">
        <v>47</v>
      </c>
      <c r="D60" s="58"/>
      <c r="E60" s="57" t="s">
        <v>755</v>
      </c>
      <c r="F60" s="18" t="s">
        <v>139</v>
      </c>
      <c r="G60" s="19" t="s">
        <v>398</v>
      </c>
      <c r="H60" s="27">
        <f>1600+800</f>
        <v>2400</v>
      </c>
      <c r="I60" s="12">
        <v>2400</v>
      </c>
      <c r="J60" s="12">
        <v>0</v>
      </c>
      <c r="K60" s="12">
        <v>0</v>
      </c>
      <c r="L60" s="12">
        <v>0</v>
      </c>
      <c r="M60" s="12">
        <v>0</v>
      </c>
      <c r="N60" s="67"/>
      <c r="O60" s="67"/>
    </row>
    <row r="61" spans="1:15" s="6" customFormat="1" ht="106.5" customHeight="1">
      <c r="A61" s="30" t="s">
        <v>369</v>
      </c>
      <c r="B61" s="16" t="s">
        <v>142</v>
      </c>
      <c r="C61" s="23" t="s">
        <v>205</v>
      </c>
      <c r="D61" s="61" t="s">
        <v>206</v>
      </c>
      <c r="E61" s="55" t="s">
        <v>207</v>
      </c>
      <c r="F61" s="18" t="s">
        <v>141</v>
      </c>
      <c r="G61" s="18" t="s">
        <v>131</v>
      </c>
      <c r="H61" s="24">
        <f aca="true" t="shared" si="11" ref="H61:M61">SUM(H62:H66)</f>
        <v>11082.4</v>
      </c>
      <c r="I61" s="26">
        <f t="shared" si="11"/>
        <v>11082.4</v>
      </c>
      <c r="J61" s="26">
        <f t="shared" si="11"/>
        <v>15028.4</v>
      </c>
      <c r="K61" s="26">
        <f t="shared" si="11"/>
        <v>8613.6</v>
      </c>
      <c r="L61" s="26">
        <f t="shared" si="11"/>
        <v>9035.6</v>
      </c>
      <c r="M61" s="26">
        <f t="shared" si="11"/>
        <v>9035.6</v>
      </c>
      <c r="N61" s="67"/>
      <c r="O61" s="67"/>
    </row>
    <row r="62" spans="1:15" s="6" customFormat="1" ht="120.75" customHeight="1">
      <c r="A62" s="29" t="s">
        <v>173</v>
      </c>
      <c r="B62" s="13"/>
      <c r="C62" s="22" t="s">
        <v>234</v>
      </c>
      <c r="D62" s="58"/>
      <c r="E62" s="57" t="s">
        <v>753</v>
      </c>
      <c r="F62" s="18" t="s">
        <v>141</v>
      </c>
      <c r="G62" s="19" t="s">
        <v>131</v>
      </c>
      <c r="H62" s="27">
        <f>8327.4+480</f>
        <v>8807.4</v>
      </c>
      <c r="I62" s="12">
        <v>8807.4</v>
      </c>
      <c r="J62" s="12">
        <v>8641.8</v>
      </c>
      <c r="K62" s="12">
        <v>8613.6</v>
      </c>
      <c r="L62" s="12">
        <v>9035.6</v>
      </c>
      <c r="M62" s="12">
        <v>9035.6</v>
      </c>
      <c r="N62" s="67"/>
      <c r="O62" s="67"/>
    </row>
    <row r="63" spans="1:15" s="6" customFormat="1" ht="61.5" customHeight="1">
      <c r="A63" s="29" t="s">
        <v>351</v>
      </c>
      <c r="B63" s="13"/>
      <c r="C63" s="22" t="s">
        <v>352</v>
      </c>
      <c r="D63" s="58"/>
      <c r="E63" s="57" t="s">
        <v>754</v>
      </c>
      <c r="F63" s="18" t="s">
        <v>141</v>
      </c>
      <c r="G63" s="19" t="s">
        <v>131</v>
      </c>
      <c r="H63" s="27">
        <v>0</v>
      </c>
      <c r="I63" s="12">
        <v>0</v>
      </c>
      <c r="J63" s="12">
        <v>2800</v>
      </c>
      <c r="K63" s="12">
        <v>0</v>
      </c>
      <c r="L63" s="12">
        <v>0</v>
      </c>
      <c r="M63" s="12">
        <v>0</v>
      </c>
      <c r="N63" s="67"/>
      <c r="O63" s="67"/>
    </row>
    <row r="64" spans="1:15" s="6" customFormat="1" ht="62.25" customHeight="1">
      <c r="A64" s="29" t="s">
        <v>353</v>
      </c>
      <c r="B64" s="13"/>
      <c r="C64" s="22" t="s">
        <v>352</v>
      </c>
      <c r="D64" s="58"/>
      <c r="E64" s="57" t="s">
        <v>754</v>
      </c>
      <c r="F64" s="18" t="s">
        <v>141</v>
      </c>
      <c r="G64" s="19" t="s">
        <v>131</v>
      </c>
      <c r="H64" s="27">
        <v>0</v>
      </c>
      <c r="I64" s="12">
        <v>0</v>
      </c>
      <c r="J64" s="12">
        <v>3260.5</v>
      </c>
      <c r="K64" s="12">
        <v>0</v>
      </c>
      <c r="L64" s="12">
        <v>0</v>
      </c>
      <c r="M64" s="12">
        <v>0</v>
      </c>
      <c r="N64" s="67"/>
      <c r="O64" s="67"/>
    </row>
    <row r="65" spans="1:15" s="6" customFormat="1" ht="61.5" customHeight="1">
      <c r="A65" s="29" t="s">
        <v>219</v>
      </c>
      <c r="B65" s="13"/>
      <c r="C65" s="22" t="s">
        <v>352</v>
      </c>
      <c r="D65" s="58"/>
      <c r="E65" s="57" t="s">
        <v>754</v>
      </c>
      <c r="F65" s="18" t="s">
        <v>141</v>
      </c>
      <c r="G65" s="19" t="s">
        <v>131</v>
      </c>
      <c r="H65" s="27">
        <v>0</v>
      </c>
      <c r="I65" s="12">
        <v>0</v>
      </c>
      <c r="J65" s="12">
        <v>326.1</v>
      </c>
      <c r="K65" s="12">
        <v>0</v>
      </c>
      <c r="L65" s="12">
        <v>0</v>
      </c>
      <c r="M65" s="12">
        <v>0</v>
      </c>
      <c r="N65" s="67"/>
      <c r="O65" s="67"/>
    </row>
    <row r="66" spans="1:15" s="6" customFormat="1" ht="110.25" customHeight="1">
      <c r="A66" s="29" t="s">
        <v>220</v>
      </c>
      <c r="B66" s="13"/>
      <c r="C66" s="22" t="s">
        <v>699</v>
      </c>
      <c r="D66" s="58"/>
      <c r="E66" s="57" t="s">
        <v>756</v>
      </c>
      <c r="F66" s="18" t="s">
        <v>141</v>
      </c>
      <c r="G66" s="19" t="s">
        <v>131</v>
      </c>
      <c r="H66" s="27">
        <f>500+1775</f>
        <v>2275</v>
      </c>
      <c r="I66" s="12">
        <v>2275</v>
      </c>
      <c r="J66" s="12">
        <v>0</v>
      </c>
      <c r="K66" s="12">
        <v>0</v>
      </c>
      <c r="L66" s="12">
        <v>0</v>
      </c>
      <c r="M66" s="12">
        <v>0</v>
      </c>
      <c r="N66" s="67"/>
      <c r="O66" s="67"/>
    </row>
    <row r="67" spans="1:15" s="6" customFormat="1" ht="69" customHeight="1">
      <c r="A67" s="30" t="s">
        <v>370</v>
      </c>
      <c r="B67" s="16" t="s">
        <v>143</v>
      </c>
      <c r="C67" s="17" t="s">
        <v>680</v>
      </c>
      <c r="D67" s="55" t="s">
        <v>40</v>
      </c>
      <c r="E67" s="55" t="s">
        <v>377</v>
      </c>
      <c r="F67" s="18" t="s">
        <v>130</v>
      </c>
      <c r="G67" s="18" t="s">
        <v>136</v>
      </c>
      <c r="H67" s="24">
        <f aca="true" t="shared" si="12" ref="H67:M67">SUM(H68:H68)</f>
        <v>4548.2</v>
      </c>
      <c r="I67" s="26">
        <f t="shared" si="12"/>
        <v>4394.1</v>
      </c>
      <c r="J67" s="26">
        <f t="shared" si="12"/>
        <v>2690</v>
      </c>
      <c r="K67" s="26">
        <f t="shared" si="12"/>
        <v>987</v>
      </c>
      <c r="L67" s="26">
        <f t="shared" si="12"/>
        <v>1036.4</v>
      </c>
      <c r="M67" s="26">
        <f t="shared" si="12"/>
        <v>1036.4</v>
      </c>
      <c r="N67" s="67"/>
      <c r="O67" s="67"/>
    </row>
    <row r="68" spans="1:15" s="6" customFormat="1" ht="123" customHeight="1">
      <c r="A68" s="29" t="s">
        <v>174</v>
      </c>
      <c r="B68" s="13"/>
      <c r="C68" s="22" t="s">
        <v>237</v>
      </c>
      <c r="D68" s="57" t="s">
        <v>1</v>
      </c>
      <c r="E68" s="57" t="s">
        <v>747</v>
      </c>
      <c r="F68" s="18" t="s">
        <v>130</v>
      </c>
      <c r="G68" s="19" t="s">
        <v>136</v>
      </c>
      <c r="H68" s="27">
        <v>4548.2</v>
      </c>
      <c r="I68" s="12">
        <v>4394.1</v>
      </c>
      <c r="J68" s="12">
        <v>2690</v>
      </c>
      <c r="K68" s="12">
        <v>987</v>
      </c>
      <c r="L68" s="12">
        <v>1036.4</v>
      </c>
      <c r="M68" s="12">
        <v>1036.4</v>
      </c>
      <c r="N68" s="72"/>
      <c r="O68" s="67"/>
    </row>
    <row r="69" spans="1:15" s="6" customFormat="1" ht="244.5" customHeight="1">
      <c r="A69" s="30" t="s">
        <v>386</v>
      </c>
      <c r="B69" s="16" t="s">
        <v>144</v>
      </c>
      <c r="C69" s="25" t="s">
        <v>390</v>
      </c>
      <c r="D69" s="61" t="s">
        <v>391</v>
      </c>
      <c r="E69" s="55" t="s">
        <v>253</v>
      </c>
      <c r="F69" s="18" t="s">
        <v>130</v>
      </c>
      <c r="G69" s="18" t="s">
        <v>136</v>
      </c>
      <c r="H69" s="24">
        <f aca="true" t="shared" si="13" ref="H69:M69">SUM(H70:H79)</f>
        <v>41634.09999999999</v>
      </c>
      <c r="I69" s="26">
        <f t="shared" si="13"/>
        <v>38022.5</v>
      </c>
      <c r="J69" s="26">
        <f t="shared" si="13"/>
        <v>67131.20000000001</v>
      </c>
      <c r="K69" s="26">
        <f t="shared" si="13"/>
        <v>44534.2</v>
      </c>
      <c r="L69" s="26">
        <f t="shared" si="13"/>
        <v>46504.200000000004</v>
      </c>
      <c r="M69" s="26">
        <f t="shared" si="13"/>
        <v>46504.200000000004</v>
      </c>
      <c r="N69" s="67"/>
      <c r="O69" s="67"/>
    </row>
    <row r="70" spans="1:15" s="6" customFormat="1" ht="122.25" customHeight="1">
      <c r="A70" s="29" t="s">
        <v>175</v>
      </c>
      <c r="B70" s="13"/>
      <c r="C70" s="22" t="s">
        <v>237</v>
      </c>
      <c r="D70" s="57" t="s">
        <v>12</v>
      </c>
      <c r="E70" s="57" t="s">
        <v>747</v>
      </c>
      <c r="F70" s="18" t="s">
        <v>130</v>
      </c>
      <c r="G70" s="19" t="s">
        <v>136</v>
      </c>
      <c r="H70" s="27">
        <v>11984.7</v>
      </c>
      <c r="I70" s="12">
        <v>8484.7</v>
      </c>
      <c r="J70" s="12">
        <v>12559.9</v>
      </c>
      <c r="K70" s="12">
        <v>13359.9</v>
      </c>
      <c r="L70" s="12">
        <v>13559.9</v>
      </c>
      <c r="M70" s="12">
        <v>13559.9</v>
      </c>
      <c r="N70" s="67"/>
      <c r="O70" s="67"/>
    </row>
    <row r="71" spans="1:15" s="6" customFormat="1" ht="122.25" customHeight="1">
      <c r="A71" s="29" t="s">
        <v>176</v>
      </c>
      <c r="B71" s="13"/>
      <c r="C71" s="22" t="s">
        <v>237</v>
      </c>
      <c r="D71" s="57" t="s">
        <v>5</v>
      </c>
      <c r="E71" s="57" t="s">
        <v>747</v>
      </c>
      <c r="F71" s="18" t="s">
        <v>130</v>
      </c>
      <c r="G71" s="19" t="s">
        <v>136</v>
      </c>
      <c r="H71" s="27">
        <f>5761.4-57.6</f>
        <v>5703.799999999999</v>
      </c>
      <c r="I71" s="12">
        <v>5703.8</v>
      </c>
      <c r="J71" s="12">
        <v>5970</v>
      </c>
      <c r="K71" s="12">
        <v>6268.5</v>
      </c>
      <c r="L71" s="12">
        <v>6581.9</v>
      </c>
      <c r="M71" s="12">
        <v>6581.9</v>
      </c>
      <c r="N71" s="67"/>
      <c r="O71" s="67"/>
    </row>
    <row r="72" spans="1:15" s="6" customFormat="1" ht="159" customHeight="1">
      <c r="A72" s="29" t="s">
        <v>24</v>
      </c>
      <c r="B72" s="13"/>
      <c r="C72" s="22" t="s">
        <v>25</v>
      </c>
      <c r="D72" s="56" t="s">
        <v>10</v>
      </c>
      <c r="E72" s="57" t="s">
        <v>747</v>
      </c>
      <c r="F72" s="18" t="s">
        <v>130</v>
      </c>
      <c r="G72" s="19" t="s">
        <v>136</v>
      </c>
      <c r="H72" s="27">
        <v>2805.3</v>
      </c>
      <c r="I72" s="12">
        <v>2805.3</v>
      </c>
      <c r="J72" s="12">
        <v>2050</v>
      </c>
      <c r="K72" s="12">
        <v>2130</v>
      </c>
      <c r="L72" s="12">
        <v>1980</v>
      </c>
      <c r="M72" s="12">
        <v>1980</v>
      </c>
      <c r="N72" s="67"/>
      <c r="O72" s="67"/>
    </row>
    <row r="73" spans="1:15" s="6" customFormat="1" ht="121.5" customHeight="1">
      <c r="A73" s="29" t="s">
        <v>178</v>
      </c>
      <c r="B73" s="13"/>
      <c r="C73" s="22" t="s">
        <v>237</v>
      </c>
      <c r="D73" s="57" t="s">
        <v>2</v>
      </c>
      <c r="E73" s="57" t="s">
        <v>747</v>
      </c>
      <c r="F73" s="18" t="s">
        <v>130</v>
      </c>
      <c r="G73" s="19" t="s">
        <v>136</v>
      </c>
      <c r="H73" s="27">
        <v>7944.2</v>
      </c>
      <c r="I73" s="12">
        <v>7889.1</v>
      </c>
      <c r="J73" s="12">
        <v>8916.7</v>
      </c>
      <c r="K73" s="12">
        <v>7413.1</v>
      </c>
      <c r="L73" s="12">
        <v>7783.7</v>
      </c>
      <c r="M73" s="12">
        <v>7783.7</v>
      </c>
      <c r="N73" s="67"/>
      <c r="O73" s="67"/>
    </row>
    <row r="74" spans="1:15" s="6" customFormat="1" ht="126" customHeight="1">
      <c r="A74" s="29" t="s">
        <v>261</v>
      </c>
      <c r="B74" s="13"/>
      <c r="C74" s="22" t="s">
        <v>237</v>
      </c>
      <c r="D74" s="57" t="s">
        <v>3</v>
      </c>
      <c r="E74" s="57" t="s">
        <v>747</v>
      </c>
      <c r="F74" s="18" t="s">
        <v>130</v>
      </c>
      <c r="G74" s="19" t="s">
        <v>136</v>
      </c>
      <c r="H74" s="27">
        <v>1037.6</v>
      </c>
      <c r="I74" s="12">
        <v>1037.6</v>
      </c>
      <c r="J74" s="12">
        <v>2904.2</v>
      </c>
      <c r="K74" s="12">
        <v>1102.5</v>
      </c>
      <c r="L74" s="12">
        <v>1157.7</v>
      </c>
      <c r="M74" s="12">
        <v>1157.7</v>
      </c>
      <c r="N74" s="67"/>
      <c r="O74" s="67"/>
    </row>
    <row r="75" spans="1:15" s="6" customFormat="1" ht="122.25" customHeight="1">
      <c r="A75" s="29" t="s">
        <v>179</v>
      </c>
      <c r="B75" s="13"/>
      <c r="C75" s="22" t="s">
        <v>237</v>
      </c>
      <c r="D75" s="57" t="s">
        <v>9</v>
      </c>
      <c r="E75" s="57" t="s">
        <v>747</v>
      </c>
      <c r="F75" s="18" t="s">
        <v>130</v>
      </c>
      <c r="G75" s="19" t="s">
        <v>136</v>
      </c>
      <c r="H75" s="27">
        <v>11104.3</v>
      </c>
      <c r="I75" s="12">
        <v>11047.8</v>
      </c>
      <c r="J75" s="12">
        <v>10663.4</v>
      </c>
      <c r="K75" s="12">
        <v>11196.7</v>
      </c>
      <c r="L75" s="12">
        <v>11756.6</v>
      </c>
      <c r="M75" s="12">
        <v>11756.6</v>
      </c>
      <c r="N75" s="67"/>
      <c r="O75" s="67"/>
    </row>
    <row r="76" spans="1:15" s="6" customFormat="1" ht="125.25" customHeight="1">
      <c r="A76" s="29" t="s">
        <v>180</v>
      </c>
      <c r="B76" s="13"/>
      <c r="C76" s="22" t="s">
        <v>237</v>
      </c>
      <c r="D76" s="57" t="s">
        <v>4</v>
      </c>
      <c r="E76" s="57" t="s">
        <v>747</v>
      </c>
      <c r="F76" s="18" t="s">
        <v>130</v>
      </c>
      <c r="G76" s="19" t="s">
        <v>136</v>
      </c>
      <c r="H76" s="27">
        <v>1054.2</v>
      </c>
      <c r="I76" s="12">
        <v>1054.2</v>
      </c>
      <c r="J76" s="12">
        <v>623.1</v>
      </c>
      <c r="K76" s="12">
        <v>0</v>
      </c>
      <c r="L76" s="12">
        <v>0</v>
      </c>
      <c r="M76" s="12">
        <v>0</v>
      </c>
      <c r="N76" s="67"/>
      <c r="O76" s="67"/>
    </row>
    <row r="77" spans="1:15" s="6" customFormat="1" ht="63.75" customHeight="1">
      <c r="A77" s="29" t="s">
        <v>413</v>
      </c>
      <c r="B77" s="13"/>
      <c r="C77" s="21" t="s">
        <v>238</v>
      </c>
      <c r="D77" s="57"/>
      <c r="E77" s="57" t="s">
        <v>749</v>
      </c>
      <c r="F77" s="18" t="s">
        <v>130</v>
      </c>
      <c r="G77" s="19" t="s">
        <v>136</v>
      </c>
      <c r="H77" s="27">
        <v>0</v>
      </c>
      <c r="I77" s="12">
        <v>0</v>
      </c>
      <c r="J77" s="12">
        <v>3714.3</v>
      </c>
      <c r="K77" s="12">
        <v>3063.5</v>
      </c>
      <c r="L77" s="12">
        <v>3684.4</v>
      </c>
      <c r="M77" s="12">
        <v>3684.4</v>
      </c>
      <c r="N77" s="67"/>
      <c r="O77" s="67"/>
    </row>
    <row r="78" spans="1:15" s="6" customFormat="1" ht="61.5" customHeight="1">
      <c r="A78" s="29" t="s">
        <v>769</v>
      </c>
      <c r="B78" s="13"/>
      <c r="C78" s="21" t="s">
        <v>238</v>
      </c>
      <c r="D78" s="57"/>
      <c r="E78" s="57" t="s">
        <v>749</v>
      </c>
      <c r="F78" s="18" t="s">
        <v>130</v>
      </c>
      <c r="G78" s="19" t="s">
        <v>136</v>
      </c>
      <c r="H78" s="27">
        <v>0</v>
      </c>
      <c r="I78" s="12">
        <v>0</v>
      </c>
      <c r="J78" s="12">
        <v>1963.9</v>
      </c>
      <c r="K78" s="12">
        <v>0</v>
      </c>
      <c r="L78" s="12">
        <v>0</v>
      </c>
      <c r="M78" s="12">
        <v>0</v>
      </c>
      <c r="N78" s="67"/>
      <c r="O78" s="67"/>
    </row>
    <row r="79" spans="1:15" s="6" customFormat="1" ht="62.25" customHeight="1">
      <c r="A79" s="29" t="s">
        <v>768</v>
      </c>
      <c r="B79" s="13"/>
      <c r="C79" s="21" t="s">
        <v>238</v>
      </c>
      <c r="D79" s="57"/>
      <c r="E79" s="57"/>
      <c r="F79" s="18" t="s">
        <v>130</v>
      </c>
      <c r="G79" s="19" t="s">
        <v>136</v>
      </c>
      <c r="H79" s="27">
        <v>0</v>
      </c>
      <c r="I79" s="12">
        <v>0</v>
      </c>
      <c r="J79" s="12">
        <v>17765.7</v>
      </c>
      <c r="K79" s="12">
        <v>0</v>
      </c>
      <c r="L79" s="12">
        <v>0</v>
      </c>
      <c r="M79" s="12">
        <v>0</v>
      </c>
      <c r="N79" s="67"/>
      <c r="O79" s="67"/>
    </row>
    <row r="80" spans="1:13" s="6" customFormat="1" ht="274.5" customHeight="1">
      <c r="A80" s="30" t="s">
        <v>45</v>
      </c>
      <c r="B80" s="16" t="s">
        <v>146</v>
      </c>
      <c r="C80" s="25" t="s">
        <v>202</v>
      </c>
      <c r="D80" s="59"/>
      <c r="E80" s="55" t="s">
        <v>203</v>
      </c>
      <c r="F80" s="18" t="s">
        <v>398</v>
      </c>
      <c r="G80" s="18" t="s">
        <v>145</v>
      </c>
      <c r="H80" s="24">
        <f aca="true" t="shared" si="14" ref="H80:M80">SUM(H81:H83)</f>
        <v>2065.9</v>
      </c>
      <c r="I80" s="26">
        <f t="shared" si="14"/>
        <v>2065.9</v>
      </c>
      <c r="J80" s="26">
        <f t="shared" si="14"/>
        <v>5000</v>
      </c>
      <c r="K80" s="26">
        <f t="shared" si="14"/>
        <v>3500</v>
      </c>
      <c r="L80" s="26">
        <f t="shared" si="14"/>
        <v>2500</v>
      </c>
      <c r="M80" s="26">
        <f t="shared" si="14"/>
        <v>2500</v>
      </c>
    </row>
    <row r="81" spans="1:13" s="6" customFormat="1" ht="61.5" customHeight="1">
      <c r="A81" s="29" t="s">
        <v>601</v>
      </c>
      <c r="B81" s="13"/>
      <c r="C81" s="22" t="s">
        <v>357</v>
      </c>
      <c r="D81" s="56" t="s">
        <v>115</v>
      </c>
      <c r="E81" s="57" t="s">
        <v>358</v>
      </c>
      <c r="F81" s="18" t="s">
        <v>398</v>
      </c>
      <c r="G81" s="19" t="s">
        <v>145</v>
      </c>
      <c r="H81" s="27">
        <v>190</v>
      </c>
      <c r="I81" s="12">
        <v>190</v>
      </c>
      <c r="J81" s="12">
        <v>2000</v>
      </c>
      <c r="K81" s="12">
        <v>2500</v>
      </c>
      <c r="L81" s="12">
        <v>2500</v>
      </c>
      <c r="M81" s="12">
        <v>2500</v>
      </c>
    </row>
    <row r="82" spans="1:13" s="6" customFormat="1" ht="60.75" customHeight="1">
      <c r="A82" s="29" t="s">
        <v>602</v>
      </c>
      <c r="B82" s="13"/>
      <c r="C82" s="22" t="s">
        <v>357</v>
      </c>
      <c r="D82" s="56" t="s">
        <v>116</v>
      </c>
      <c r="E82" s="57" t="s">
        <v>360</v>
      </c>
      <c r="F82" s="18" t="s">
        <v>398</v>
      </c>
      <c r="G82" s="19" t="s">
        <v>145</v>
      </c>
      <c r="H82" s="27">
        <v>1875.9</v>
      </c>
      <c r="I82" s="12">
        <v>1875.9</v>
      </c>
      <c r="J82" s="12">
        <v>0</v>
      </c>
      <c r="K82" s="12">
        <v>1000</v>
      </c>
      <c r="L82" s="12">
        <v>0</v>
      </c>
      <c r="M82" s="12">
        <v>0</v>
      </c>
    </row>
    <row r="83" spans="1:13" s="6" customFormat="1" ht="61.5" customHeight="1">
      <c r="A83" s="29" t="s">
        <v>359</v>
      </c>
      <c r="B83" s="13"/>
      <c r="C83" s="22" t="s">
        <v>357</v>
      </c>
      <c r="D83" s="56" t="s">
        <v>116</v>
      </c>
      <c r="E83" s="57" t="s">
        <v>360</v>
      </c>
      <c r="F83" s="18" t="s">
        <v>398</v>
      </c>
      <c r="G83" s="19" t="s">
        <v>145</v>
      </c>
      <c r="H83" s="27">
        <v>0</v>
      </c>
      <c r="I83" s="12">
        <v>0</v>
      </c>
      <c r="J83" s="12">
        <v>3000</v>
      </c>
      <c r="K83" s="12">
        <v>0</v>
      </c>
      <c r="L83" s="12">
        <v>0</v>
      </c>
      <c r="M83" s="12">
        <v>0</v>
      </c>
    </row>
    <row r="84" spans="1:15" s="6" customFormat="1" ht="71.25" customHeight="1">
      <c r="A84" s="30" t="s">
        <v>46</v>
      </c>
      <c r="B84" s="16" t="s">
        <v>147</v>
      </c>
      <c r="C84" s="23" t="s">
        <v>37</v>
      </c>
      <c r="D84" s="55" t="s">
        <v>425</v>
      </c>
      <c r="E84" s="59"/>
      <c r="F84" s="18" t="s">
        <v>136</v>
      </c>
      <c r="G84" s="18" t="s">
        <v>133</v>
      </c>
      <c r="H84" s="24">
        <f aca="true" t="shared" si="15" ref="H84:M84">H85</f>
        <v>300</v>
      </c>
      <c r="I84" s="26">
        <f t="shared" si="15"/>
        <v>0</v>
      </c>
      <c r="J84" s="26">
        <f t="shared" si="15"/>
        <v>2336</v>
      </c>
      <c r="K84" s="26">
        <f t="shared" si="15"/>
        <v>2586</v>
      </c>
      <c r="L84" s="26">
        <f t="shared" si="15"/>
        <v>2836</v>
      </c>
      <c r="M84" s="26">
        <f t="shared" si="15"/>
        <v>2836</v>
      </c>
      <c r="N84" s="67"/>
      <c r="O84" s="67"/>
    </row>
    <row r="85" spans="1:15" s="6" customFormat="1" ht="109.5">
      <c r="A85" s="29" t="s">
        <v>563</v>
      </c>
      <c r="B85" s="13"/>
      <c r="C85" s="21" t="s">
        <v>272</v>
      </c>
      <c r="D85" s="57" t="s">
        <v>426</v>
      </c>
      <c r="E85" s="56" t="s">
        <v>702</v>
      </c>
      <c r="F85" s="18" t="s">
        <v>136</v>
      </c>
      <c r="G85" s="19" t="s">
        <v>133</v>
      </c>
      <c r="H85" s="27">
        <f>600-300</f>
        <v>300</v>
      </c>
      <c r="I85" s="12">
        <v>0</v>
      </c>
      <c r="J85" s="12">
        <v>2336</v>
      </c>
      <c r="K85" s="12">
        <v>2586</v>
      </c>
      <c r="L85" s="12">
        <v>2836</v>
      </c>
      <c r="M85" s="12">
        <v>2836</v>
      </c>
      <c r="N85" s="67"/>
      <c r="O85" s="67"/>
    </row>
    <row r="86" spans="1:15" s="6" customFormat="1" ht="50.25" customHeight="1">
      <c r="A86" s="30" t="s">
        <v>770</v>
      </c>
      <c r="B86" s="16" t="s">
        <v>148</v>
      </c>
      <c r="C86" s="23" t="s">
        <v>680</v>
      </c>
      <c r="D86" s="55" t="s">
        <v>679</v>
      </c>
      <c r="E86" s="55" t="s">
        <v>377</v>
      </c>
      <c r="F86" s="18" t="s">
        <v>398</v>
      </c>
      <c r="G86" s="18" t="s">
        <v>145</v>
      </c>
      <c r="H86" s="24">
        <f aca="true" t="shared" si="16" ref="H86:M86">SUM(H87:H87)</f>
        <v>360</v>
      </c>
      <c r="I86" s="26">
        <f t="shared" si="16"/>
        <v>360</v>
      </c>
      <c r="J86" s="26">
        <f t="shared" si="16"/>
        <v>360</v>
      </c>
      <c r="K86" s="26">
        <f t="shared" si="16"/>
        <v>360</v>
      </c>
      <c r="L86" s="26">
        <f t="shared" si="16"/>
        <v>360</v>
      </c>
      <c r="M86" s="26">
        <f t="shared" si="16"/>
        <v>360</v>
      </c>
      <c r="N86" s="67"/>
      <c r="O86" s="67"/>
    </row>
    <row r="87" spans="1:15" s="6" customFormat="1" ht="123" customHeight="1">
      <c r="A87" s="29" t="s">
        <v>270</v>
      </c>
      <c r="B87" s="13"/>
      <c r="C87" s="22" t="s">
        <v>598</v>
      </c>
      <c r="D87" s="57" t="s">
        <v>428</v>
      </c>
      <c r="E87" s="57" t="s">
        <v>753</v>
      </c>
      <c r="F87" s="18" t="s">
        <v>398</v>
      </c>
      <c r="G87" s="19" t="s">
        <v>145</v>
      </c>
      <c r="H87" s="27">
        <v>360</v>
      </c>
      <c r="I87" s="12">
        <v>360</v>
      </c>
      <c r="J87" s="12">
        <v>360</v>
      </c>
      <c r="K87" s="12">
        <v>360</v>
      </c>
      <c r="L87" s="12">
        <v>360</v>
      </c>
      <c r="M87" s="12">
        <v>360</v>
      </c>
      <c r="N87" s="67"/>
      <c r="O87" s="67"/>
    </row>
    <row r="88" spans="1:15" s="6" customFormat="1" ht="148.5" customHeight="1">
      <c r="A88" s="30" t="s">
        <v>123</v>
      </c>
      <c r="B88" s="18" t="s">
        <v>150</v>
      </c>
      <c r="C88" s="25" t="s">
        <v>349</v>
      </c>
      <c r="D88" s="55" t="s">
        <v>430</v>
      </c>
      <c r="E88" s="55" t="s">
        <v>36</v>
      </c>
      <c r="F88" s="18" t="s">
        <v>149</v>
      </c>
      <c r="G88" s="18" t="s">
        <v>149</v>
      </c>
      <c r="H88" s="24">
        <f aca="true" t="shared" si="17" ref="H88:M88">SUM(H89:H90)</f>
        <v>8652.2</v>
      </c>
      <c r="I88" s="26">
        <f t="shared" si="17"/>
        <v>8637.2</v>
      </c>
      <c r="J88" s="26">
        <f t="shared" si="17"/>
        <v>9325</v>
      </c>
      <c r="K88" s="26">
        <f t="shared" si="17"/>
        <v>9325</v>
      </c>
      <c r="L88" s="26">
        <f t="shared" si="17"/>
        <v>9325</v>
      </c>
      <c r="M88" s="26">
        <f t="shared" si="17"/>
        <v>9325</v>
      </c>
      <c r="N88" s="67"/>
      <c r="O88" s="67"/>
    </row>
    <row r="89" spans="1:15" s="6" customFormat="1" ht="124.5" customHeight="1">
      <c r="A89" s="32" t="s">
        <v>564</v>
      </c>
      <c r="B89" s="13"/>
      <c r="C89" s="22" t="s">
        <v>239</v>
      </c>
      <c r="D89" s="58"/>
      <c r="E89" s="57" t="s">
        <v>753</v>
      </c>
      <c r="F89" s="18" t="s">
        <v>149</v>
      </c>
      <c r="G89" s="19" t="s">
        <v>149</v>
      </c>
      <c r="H89" s="27">
        <v>8562.2</v>
      </c>
      <c r="I89" s="12">
        <v>8562.2</v>
      </c>
      <c r="J89" s="12">
        <v>9025</v>
      </c>
      <c r="K89" s="12">
        <v>9025</v>
      </c>
      <c r="L89" s="12">
        <v>9025</v>
      </c>
      <c r="M89" s="12">
        <v>9025</v>
      </c>
      <c r="N89" s="67"/>
      <c r="O89" s="67"/>
    </row>
    <row r="90" spans="1:15" s="6" customFormat="1" ht="121.5" customHeight="1">
      <c r="A90" s="29" t="s">
        <v>367</v>
      </c>
      <c r="B90" s="13"/>
      <c r="C90" s="22" t="s">
        <v>239</v>
      </c>
      <c r="D90" s="58"/>
      <c r="E90" s="57" t="s">
        <v>703</v>
      </c>
      <c r="F90" s="18" t="s">
        <v>149</v>
      </c>
      <c r="G90" s="19" t="s">
        <v>149</v>
      </c>
      <c r="H90" s="27">
        <v>90</v>
      </c>
      <c r="I90" s="12">
        <v>75</v>
      </c>
      <c r="J90" s="12">
        <v>300</v>
      </c>
      <c r="K90" s="12">
        <v>300</v>
      </c>
      <c r="L90" s="12">
        <v>300</v>
      </c>
      <c r="M90" s="12">
        <v>300</v>
      </c>
      <c r="N90" s="67"/>
      <c r="O90" s="67"/>
    </row>
    <row r="91" spans="1:15" s="6" customFormat="1" ht="53.25" customHeight="1">
      <c r="A91" s="30" t="s">
        <v>125</v>
      </c>
      <c r="B91" s="16" t="s">
        <v>151</v>
      </c>
      <c r="C91" s="23" t="s">
        <v>15</v>
      </c>
      <c r="D91" s="55" t="s">
        <v>438</v>
      </c>
      <c r="E91" s="59"/>
      <c r="F91" s="18" t="s">
        <v>126</v>
      </c>
      <c r="G91" s="18" t="s">
        <v>127</v>
      </c>
      <c r="H91" s="24">
        <f aca="true" t="shared" si="18" ref="H91:M91">H92</f>
        <v>400</v>
      </c>
      <c r="I91" s="26">
        <f t="shared" si="18"/>
        <v>400</v>
      </c>
      <c r="J91" s="26">
        <f t="shared" si="18"/>
        <v>500</v>
      </c>
      <c r="K91" s="26">
        <f t="shared" si="18"/>
        <v>550</v>
      </c>
      <c r="L91" s="26">
        <f t="shared" si="18"/>
        <v>570</v>
      </c>
      <c r="M91" s="26">
        <f t="shared" si="18"/>
        <v>570</v>
      </c>
      <c r="N91" s="67"/>
      <c r="O91" s="67"/>
    </row>
    <row r="92" spans="1:15" s="6" customFormat="1" ht="109.5" customHeight="1">
      <c r="A92" s="29" t="s">
        <v>565</v>
      </c>
      <c r="B92" s="13"/>
      <c r="C92" s="21" t="s">
        <v>454</v>
      </c>
      <c r="D92" s="57" t="s">
        <v>16</v>
      </c>
      <c r="E92" s="57" t="s">
        <v>753</v>
      </c>
      <c r="F92" s="18" t="s">
        <v>126</v>
      </c>
      <c r="G92" s="19" t="s">
        <v>127</v>
      </c>
      <c r="H92" s="27">
        <v>400</v>
      </c>
      <c r="I92" s="12">
        <v>400</v>
      </c>
      <c r="J92" s="12">
        <v>500</v>
      </c>
      <c r="K92" s="12">
        <v>550</v>
      </c>
      <c r="L92" s="12">
        <v>570</v>
      </c>
      <c r="M92" s="12">
        <v>570</v>
      </c>
      <c r="N92" s="67"/>
      <c r="O92" s="67"/>
    </row>
    <row r="93" spans="1:15" s="6" customFormat="1" ht="54" customHeight="1">
      <c r="A93" s="30" t="s">
        <v>124</v>
      </c>
      <c r="B93" s="16" t="s">
        <v>128</v>
      </c>
      <c r="C93" s="17" t="s">
        <v>680</v>
      </c>
      <c r="D93" s="55" t="s">
        <v>417</v>
      </c>
      <c r="E93" s="55" t="s">
        <v>377</v>
      </c>
      <c r="F93" s="18" t="s">
        <v>126</v>
      </c>
      <c r="G93" s="18" t="s">
        <v>127</v>
      </c>
      <c r="H93" s="24">
        <f aca="true" t="shared" si="19" ref="H93:M93">SUM(H94:H94)</f>
        <v>100</v>
      </c>
      <c r="I93" s="26">
        <f t="shared" si="19"/>
        <v>91.9</v>
      </c>
      <c r="J93" s="26">
        <f t="shared" si="19"/>
        <v>123</v>
      </c>
      <c r="K93" s="26">
        <f t="shared" si="19"/>
        <v>107.5</v>
      </c>
      <c r="L93" s="26">
        <f t="shared" si="19"/>
        <v>112.5</v>
      </c>
      <c r="M93" s="26">
        <f t="shared" si="19"/>
        <v>112.5</v>
      </c>
      <c r="N93" s="67"/>
      <c r="O93" s="67"/>
    </row>
    <row r="94" spans="1:15" s="6" customFormat="1" ht="134.25" customHeight="1">
      <c r="A94" s="29" t="s">
        <v>566</v>
      </c>
      <c r="B94" s="13"/>
      <c r="C94" s="22" t="s">
        <v>453</v>
      </c>
      <c r="D94" s="63"/>
      <c r="E94" s="57" t="s">
        <v>753</v>
      </c>
      <c r="F94" s="18" t="s">
        <v>126</v>
      </c>
      <c r="G94" s="19" t="s">
        <v>127</v>
      </c>
      <c r="H94" s="27">
        <v>100</v>
      </c>
      <c r="I94" s="12">
        <v>91.9</v>
      </c>
      <c r="J94" s="12">
        <v>123</v>
      </c>
      <c r="K94" s="12">
        <v>107.5</v>
      </c>
      <c r="L94" s="12">
        <v>112.5</v>
      </c>
      <c r="M94" s="12">
        <v>112.5</v>
      </c>
      <c r="N94" s="67"/>
      <c r="O94" s="67"/>
    </row>
    <row r="95" spans="1:15" s="6" customFormat="1" ht="80.25" customHeight="1">
      <c r="A95" s="39" t="s">
        <v>605</v>
      </c>
      <c r="B95" s="38" t="s">
        <v>606</v>
      </c>
      <c r="C95" s="43" t="s">
        <v>680</v>
      </c>
      <c r="D95" s="53" t="s">
        <v>41</v>
      </c>
      <c r="E95" s="54" t="s">
        <v>377</v>
      </c>
      <c r="F95" s="40"/>
      <c r="G95" s="40"/>
      <c r="H95" s="24">
        <f aca="true" t="shared" si="20" ref="H95:M95">H96+H105+H107+H109+H111</f>
        <v>141687.5</v>
      </c>
      <c r="I95" s="24">
        <f t="shared" si="20"/>
        <v>139248.90000000002</v>
      </c>
      <c r="J95" s="24">
        <f t="shared" si="20"/>
        <v>133084.1</v>
      </c>
      <c r="K95" s="24">
        <f t="shared" si="20"/>
        <v>123829.09999999999</v>
      </c>
      <c r="L95" s="24">
        <f t="shared" si="20"/>
        <v>117548</v>
      </c>
      <c r="M95" s="24">
        <f t="shared" si="20"/>
        <v>117548</v>
      </c>
      <c r="N95" s="67"/>
      <c r="O95" s="67"/>
    </row>
    <row r="96" spans="1:15" s="6" customFormat="1" ht="53.25" customHeight="1">
      <c r="A96" s="30" t="s">
        <v>607</v>
      </c>
      <c r="B96" s="18" t="s">
        <v>609</v>
      </c>
      <c r="C96" s="17" t="s">
        <v>680</v>
      </c>
      <c r="D96" s="55" t="s">
        <v>684</v>
      </c>
      <c r="E96" s="55" t="s">
        <v>376</v>
      </c>
      <c r="F96" s="18" t="s">
        <v>399</v>
      </c>
      <c r="G96" s="18" t="s">
        <v>608</v>
      </c>
      <c r="H96" s="24">
        <f aca="true" t="shared" si="21" ref="H96:M96">SUM(H97:H104)</f>
        <v>63783.3</v>
      </c>
      <c r="I96" s="26">
        <f t="shared" si="21"/>
        <v>62858.9</v>
      </c>
      <c r="J96" s="26">
        <f t="shared" si="21"/>
        <v>66423</v>
      </c>
      <c r="K96" s="26">
        <f t="shared" si="21"/>
        <v>66472.2</v>
      </c>
      <c r="L96" s="26">
        <f t="shared" si="21"/>
        <v>66701.4</v>
      </c>
      <c r="M96" s="26">
        <f t="shared" si="21"/>
        <v>66701.4</v>
      </c>
      <c r="N96" s="67"/>
      <c r="O96" s="67"/>
    </row>
    <row r="97" spans="1:15" s="6" customFormat="1" ht="60.75" customHeight="1">
      <c r="A97" s="29" t="s">
        <v>567</v>
      </c>
      <c r="B97" s="13"/>
      <c r="C97" s="21" t="s">
        <v>252</v>
      </c>
      <c r="D97" s="56" t="s">
        <v>42</v>
      </c>
      <c r="E97" s="57" t="s">
        <v>382</v>
      </c>
      <c r="F97" s="18" t="s">
        <v>126</v>
      </c>
      <c r="G97" s="19" t="s">
        <v>398</v>
      </c>
      <c r="H97" s="27">
        <v>27993.9</v>
      </c>
      <c r="I97" s="12">
        <v>27069.6</v>
      </c>
      <c r="J97" s="98">
        <v>28532.4</v>
      </c>
      <c r="K97" s="12">
        <v>28781.5</v>
      </c>
      <c r="L97" s="12">
        <v>29015.7</v>
      </c>
      <c r="M97" s="12">
        <v>29015.7</v>
      </c>
      <c r="N97" s="67"/>
      <c r="O97" s="67"/>
    </row>
    <row r="98" spans="1:15" s="6" customFormat="1" ht="60.75" customHeight="1">
      <c r="A98" s="29" t="s">
        <v>568</v>
      </c>
      <c r="B98" s="13"/>
      <c r="C98" s="21" t="s">
        <v>252</v>
      </c>
      <c r="D98" s="56" t="s">
        <v>43</v>
      </c>
      <c r="E98" s="57" t="s">
        <v>382</v>
      </c>
      <c r="F98" s="18" t="s">
        <v>126</v>
      </c>
      <c r="G98" s="19" t="s">
        <v>398</v>
      </c>
      <c r="H98" s="27">
        <v>1780.6</v>
      </c>
      <c r="I98" s="12">
        <v>1780.6</v>
      </c>
      <c r="J98" s="98">
        <v>1859.6</v>
      </c>
      <c r="K98" s="12">
        <v>1859.6</v>
      </c>
      <c r="L98" s="12">
        <v>1859.6</v>
      </c>
      <c r="M98" s="12">
        <v>1859.6</v>
      </c>
      <c r="N98" s="67"/>
      <c r="O98" s="67"/>
    </row>
    <row r="99" spans="1:13" s="6" customFormat="1" ht="60" customHeight="1">
      <c r="A99" s="29" t="s">
        <v>569</v>
      </c>
      <c r="B99" s="79"/>
      <c r="C99" s="21" t="s">
        <v>406</v>
      </c>
      <c r="D99" s="57" t="s">
        <v>407</v>
      </c>
      <c r="E99" s="57" t="s">
        <v>378</v>
      </c>
      <c r="F99" s="18" t="s">
        <v>126</v>
      </c>
      <c r="G99" s="19" t="s">
        <v>330</v>
      </c>
      <c r="H99" s="27">
        <v>14633.3</v>
      </c>
      <c r="I99" s="12">
        <v>14633.3</v>
      </c>
      <c r="J99" s="12">
        <v>15730</v>
      </c>
      <c r="K99" s="12">
        <v>15730</v>
      </c>
      <c r="L99" s="12">
        <v>15730</v>
      </c>
      <c r="M99" s="12">
        <v>15730</v>
      </c>
    </row>
    <row r="100" spans="1:13" s="6" customFormat="1" ht="47.25" customHeight="1">
      <c r="A100" s="29" t="s">
        <v>572</v>
      </c>
      <c r="B100" s="79"/>
      <c r="C100" s="21" t="s">
        <v>403</v>
      </c>
      <c r="D100" s="57" t="s">
        <v>404</v>
      </c>
      <c r="E100" s="57" t="s">
        <v>379</v>
      </c>
      <c r="F100" s="18" t="s">
        <v>126</v>
      </c>
      <c r="G100" s="19" t="s">
        <v>127</v>
      </c>
      <c r="H100" s="27">
        <v>12447.9</v>
      </c>
      <c r="I100" s="12">
        <v>12447.8</v>
      </c>
      <c r="J100" s="12">
        <v>13137.6</v>
      </c>
      <c r="K100" s="12">
        <v>12977.7</v>
      </c>
      <c r="L100" s="12">
        <v>12972.7</v>
      </c>
      <c r="M100" s="12">
        <v>12972.7</v>
      </c>
    </row>
    <row r="101" spans="1:13" s="6" customFormat="1" ht="51" customHeight="1">
      <c r="A101" s="29" t="s">
        <v>573</v>
      </c>
      <c r="B101" s="79"/>
      <c r="C101" s="21" t="s">
        <v>681</v>
      </c>
      <c r="D101" s="57" t="s">
        <v>683</v>
      </c>
      <c r="E101" s="57" t="s">
        <v>380</v>
      </c>
      <c r="F101" s="18" t="s">
        <v>126</v>
      </c>
      <c r="G101" s="19" t="s">
        <v>131</v>
      </c>
      <c r="H101" s="27">
        <v>1931.9</v>
      </c>
      <c r="I101" s="12">
        <v>1931.9</v>
      </c>
      <c r="J101" s="12">
        <v>1878.4</v>
      </c>
      <c r="K101" s="12">
        <v>1859.5</v>
      </c>
      <c r="L101" s="12">
        <v>1859.5</v>
      </c>
      <c r="M101" s="12">
        <v>1859.5</v>
      </c>
    </row>
    <row r="102" spans="1:13" s="6" customFormat="1" ht="53.25" customHeight="1">
      <c r="A102" s="29" t="s">
        <v>574</v>
      </c>
      <c r="B102" s="79"/>
      <c r="C102" s="21" t="s">
        <v>681</v>
      </c>
      <c r="D102" s="57" t="s">
        <v>682</v>
      </c>
      <c r="E102" s="57" t="s">
        <v>380</v>
      </c>
      <c r="F102" s="18" t="s">
        <v>126</v>
      </c>
      <c r="G102" s="19" t="s">
        <v>136</v>
      </c>
      <c r="H102" s="27">
        <v>1548.2</v>
      </c>
      <c r="I102" s="12">
        <v>1548.2</v>
      </c>
      <c r="J102" s="12">
        <v>1606.1</v>
      </c>
      <c r="K102" s="12">
        <v>1587.7</v>
      </c>
      <c r="L102" s="12">
        <v>1587.7</v>
      </c>
      <c r="M102" s="12">
        <v>1587.7</v>
      </c>
    </row>
    <row r="103" spans="1:13" s="6" customFormat="1" ht="48" customHeight="1">
      <c r="A103" s="29" t="s">
        <v>575</v>
      </c>
      <c r="B103" s="79"/>
      <c r="C103" s="21" t="s">
        <v>681</v>
      </c>
      <c r="D103" s="57" t="s">
        <v>682</v>
      </c>
      <c r="E103" s="57" t="s">
        <v>380</v>
      </c>
      <c r="F103" s="18" t="s">
        <v>126</v>
      </c>
      <c r="G103" s="19" t="s">
        <v>136</v>
      </c>
      <c r="H103" s="27">
        <v>2201.8</v>
      </c>
      <c r="I103" s="12">
        <v>2201.8</v>
      </c>
      <c r="J103" s="12">
        <v>2477.8</v>
      </c>
      <c r="K103" s="12">
        <v>2475.1</v>
      </c>
      <c r="L103" s="12">
        <v>2475.1</v>
      </c>
      <c r="M103" s="12">
        <v>2475.1</v>
      </c>
    </row>
    <row r="104" spans="1:13" s="6" customFormat="1" ht="72" customHeight="1">
      <c r="A104" s="29" t="s">
        <v>576</v>
      </c>
      <c r="B104" s="79"/>
      <c r="C104" s="21" t="s">
        <v>210</v>
      </c>
      <c r="D104" s="57" t="s">
        <v>211</v>
      </c>
      <c r="E104" s="57" t="s">
        <v>381</v>
      </c>
      <c r="F104" s="18" t="s">
        <v>126</v>
      </c>
      <c r="G104" s="19" t="s">
        <v>136</v>
      </c>
      <c r="H104" s="27">
        <v>1245.7</v>
      </c>
      <c r="I104" s="12">
        <v>1245.7</v>
      </c>
      <c r="J104" s="12">
        <v>1201.1</v>
      </c>
      <c r="K104" s="12">
        <v>1201.1</v>
      </c>
      <c r="L104" s="12">
        <v>1201.1</v>
      </c>
      <c r="M104" s="12">
        <v>1201.1</v>
      </c>
    </row>
    <row r="105" spans="1:15" s="6" customFormat="1" ht="89.25">
      <c r="A105" s="30" t="s">
        <v>610</v>
      </c>
      <c r="B105" s="16" t="s">
        <v>611</v>
      </c>
      <c r="C105" s="23" t="s">
        <v>408</v>
      </c>
      <c r="D105" s="61" t="s">
        <v>40</v>
      </c>
      <c r="E105" s="55" t="s">
        <v>26</v>
      </c>
      <c r="F105" s="18" t="s">
        <v>690</v>
      </c>
      <c r="G105" s="18" t="s">
        <v>691</v>
      </c>
      <c r="H105" s="24">
        <f aca="true" t="shared" si="22" ref="H105:M107">SUM(H106:H106)</f>
        <v>37557.6</v>
      </c>
      <c r="I105" s="26">
        <f t="shared" si="22"/>
        <v>36043.4</v>
      </c>
      <c r="J105" s="26">
        <f t="shared" si="22"/>
        <v>41344.6</v>
      </c>
      <c r="K105" s="26">
        <f t="shared" si="22"/>
        <v>39094.1</v>
      </c>
      <c r="L105" s="26">
        <f t="shared" si="22"/>
        <v>39533.8</v>
      </c>
      <c r="M105" s="26">
        <f t="shared" si="22"/>
        <v>39533.8</v>
      </c>
      <c r="N105" s="67"/>
      <c r="O105" s="67"/>
    </row>
    <row r="106" spans="1:15" s="6" customFormat="1" ht="62.25" customHeight="1">
      <c r="A106" s="29" t="s">
        <v>577</v>
      </c>
      <c r="B106" s="13"/>
      <c r="C106" s="21" t="s">
        <v>420</v>
      </c>
      <c r="D106" s="57" t="s">
        <v>401</v>
      </c>
      <c r="E106" s="57" t="s">
        <v>27</v>
      </c>
      <c r="F106" s="18" t="s">
        <v>690</v>
      </c>
      <c r="G106" s="19" t="s">
        <v>691</v>
      </c>
      <c r="H106" s="27">
        <v>37557.6</v>
      </c>
      <c r="I106" s="12">
        <v>36043.4</v>
      </c>
      <c r="J106" s="12">
        <v>41344.6</v>
      </c>
      <c r="K106" s="12">
        <v>39094.1</v>
      </c>
      <c r="L106" s="12">
        <v>39533.8</v>
      </c>
      <c r="M106" s="12">
        <v>39533.8</v>
      </c>
      <c r="N106" s="67"/>
      <c r="O106" s="67"/>
    </row>
    <row r="107" spans="1:15" s="6" customFormat="1" ht="105.75" customHeight="1">
      <c r="A107" s="30" t="s">
        <v>579</v>
      </c>
      <c r="B107" s="18" t="s">
        <v>580</v>
      </c>
      <c r="C107" s="23" t="s">
        <v>408</v>
      </c>
      <c r="D107" s="61" t="s">
        <v>40</v>
      </c>
      <c r="E107" s="55" t="s">
        <v>26</v>
      </c>
      <c r="F107" s="18" t="s">
        <v>126</v>
      </c>
      <c r="G107" s="18" t="s">
        <v>149</v>
      </c>
      <c r="H107" s="24">
        <f t="shared" si="22"/>
        <v>266.6</v>
      </c>
      <c r="I107" s="26">
        <f t="shared" si="22"/>
        <v>266.6</v>
      </c>
      <c r="J107" s="26">
        <f t="shared" si="22"/>
        <v>0</v>
      </c>
      <c r="K107" s="26">
        <f t="shared" si="22"/>
        <v>0</v>
      </c>
      <c r="L107" s="26">
        <f t="shared" si="22"/>
        <v>0</v>
      </c>
      <c r="M107" s="26">
        <f t="shared" si="22"/>
        <v>0</v>
      </c>
      <c r="N107" s="67"/>
      <c r="O107" s="67"/>
    </row>
    <row r="108" spans="1:15" s="6" customFormat="1" ht="47.25" customHeight="1">
      <c r="A108" s="29" t="s">
        <v>581</v>
      </c>
      <c r="B108" s="13"/>
      <c r="C108" s="21"/>
      <c r="D108" s="57" t="s">
        <v>401</v>
      </c>
      <c r="E108" s="57" t="s">
        <v>27</v>
      </c>
      <c r="F108" s="18" t="s">
        <v>126</v>
      </c>
      <c r="G108" s="19" t="s">
        <v>149</v>
      </c>
      <c r="H108" s="27">
        <v>266.6</v>
      </c>
      <c r="I108" s="12">
        <v>266.6</v>
      </c>
      <c r="J108" s="12">
        <v>0</v>
      </c>
      <c r="K108" s="12">
        <v>0</v>
      </c>
      <c r="L108" s="12">
        <v>0</v>
      </c>
      <c r="M108" s="12">
        <v>0</v>
      </c>
      <c r="N108" s="67"/>
      <c r="O108" s="67"/>
    </row>
    <row r="109" spans="1:15" s="6" customFormat="1" ht="122.25" customHeight="1">
      <c r="A109" s="30" t="s">
        <v>197</v>
      </c>
      <c r="B109" s="16" t="s">
        <v>198</v>
      </c>
      <c r="C109" s="25" t="s">
        <v>354</v>
      </c>
      <c r="D109" s="55" t="s">
        <v>267</v>
      </c>
      <c r="E109" s="55" t="s">
        <v>28</v>
      </c>
      <c r="F109" s="18" t="s">
        <v>145</v>
      </c>
      <c r="G109" s="18" t="s">
        <v>131</v>
      </c>
      <c r="H109" s="24">
        <f aca="true" t="shared" si="23" ref="H109:M109">H110</f>
        <v>10880</v>
      </c>
      <c r="I109" s="26">
        <f t="shared" si="23"/>
        <v>10880</v>
      </c>
      <c r="J109" s="26">
        <f t="shared" si="23"/>
        <v>11312.8</v>
      </c>
      <c r="K109" s="26">
        <f t="shared" si="23"/>
        <v>11312.8</v>
      </c>
      <c r="L109" s="26">
        <f t="shared" si="23"/>
        <v>11312.8</v>
      </c>
      <c r="M109" s="26">
        <f t="shared" si="23"/>
        <v>11312.8</v>
      </c>
      <c r="N109" s="67"/>
      <c r="O109" s="67"/>
    </row>
    <row r="110" spans="1:15" s="6" customFormat="1" ht="86.25" customHeight="1">
      <c r="A110" s="29" t="s">
        <v>578</v>
      </c>
      <c r="B110" s="13"/>
      <c r="C110" s="21" t="s">
        <v>355</v>
      </c>
      <c r="D110" s="58"/>
      <c r="E110" s="57" t="s">
        <v>356</v>
      </c>
      <c r="F110" s="18" t="s">
        <v>145</v>
      </c>
      <c r="G110" s="19" t="s">
        <v>131</v>
      </c>
      <c r="H110" s="27">
        <v>10880</v>
      </c>
      <c r="I110" s="12">
        <v>10880</v>
      </c>
      <c r="J110" s="12">
        <v>11312.8</v>
      </c>
      <c r="K110" s="12">
        <v>11312.8</v>
      </c>
      <c r="L110" s="12">
        <v>11312.8</v>
      </c>
      <c r="M110" s="12">
        <v>11312.8</v>
      </c>
      <c r="N110" s="67"/>
      <c r="O110" s="67"/>
    </row>
    <row r="111" spans="1:15" s="6" customFormat="1" ht="118.5" customHeight="1">
      <c r="A111" s="30" t="s">
        <v>193</v>
      </c>
      <c r="B111" s="18" t="s">
        <v>194</v>
      </c>
      <c r="C111" s="23" t="s">
        <v>254</v>
      </c>
      <c r="D111" s="61" t="s">
        <v>255</v>
      </c>
      <c r="E111" s="59"/>
      <c r="F111" s="18" t="s">
        <v>130</v>
      </c>
      <c r="G111" s="18" t="s">
        <v>126</v>
      </c>
      <c r="H111" s="24">
        <f aca="true" t="shared" si="24" ref="H111:M111">SUM(H112:H116)</f>
        <v>29200</v>
      </c>
      <c r="I111" s="26">
        <f t="shared" si="24"/>
        <v>29200</v>
      </c>
      <c r="J111" s="26">
        <f t="shared" si="24"/>
        <v>14003.7</v>
      </c>
      <c r="K111" s="26">
        <f t="shared" si="24"/>
        <v>6950</v>
      </c>
      <c r="L111" s="26">
        <f t="shared" si="24"/>
        <v>0</v>
      </c>
      <c r="M111" s="26">
        <f t="shared" si="24"/>
        <v>0</v>
      </c>
      <c r="N111" s="67"/>
      <c r="O111" s="67"/>
    </row>
    <row r="112" spans="1:15" s="6" customFormat="1" ht="84" customHeight="1">
      <c r="A112" s="29" t="s">
        <v>599</v>
      </c>
      <c r="B112" s="13"/>
      <c r="C112" s="21" t="s">
        <v>743</v>
      </c>
      <c r="D112" s="56" t="s">
        <v>19</v>
      </c>
      <c r="E112" s="57" t="s">
        <v>704</v>
      </c>
      <c r="F112" s="18" t="s">
        <v>130</v>
      </c>
      <c r="G112" s="19" t="s">
        <v>126</v>
      </c>
      <c r="H112" s="27">
        <v>140.5</v>
      </c>
      <c r="I112" s="12">
        <v>140.5</v>
      </c>
      <c r="J112" s="12">
        <v>0</v>
      </c>
      <c r="K112" s="12">
        <v>700</v>
      </c>
      <c r="L112" s="12">
        <v>0</v>
      </c>
      <c r="M112" s="12">
        <v>0</v>
      </c>
      <c r="N112" s="67"/>
      <c r="O112" s="67"/>
    </row>
    <row r="113" spans="1:15" s="6" customFormat="1" ht="84" customHeight="1">
      <c r="A113" s="29" t="s">
        <v>583</v>
      </c>
      <c r="B113" s="13"/>
      <c r="C113" s="21" t="s">
        <v>744</v>
      </c>
      <c r="D113" s="57" t="s">
        <v>375</v>
      </c>
      <c r="E113" s="57" t="s">
        <v>704</v>
      </c>
      <c r="F113" s="18" t="s">
        <v>130</v>
      </c>
      <c r="G113" s="19" t="s">
        <v>126</v>
      </c>
      <c r="H113" s="27">
        <v>22758.7</v>
      </c>
      <c r="I113" s="12">
        <v>22758.7</v>
      </c>
      <c r="J113" s="12">
        <v>9927</v>
      </c>
      <c r="K113" s="12">
        <v>2950</v>
      </c>
      <c r="L113" s="12">
        <v>0</v>
      </c>
      <c r="M113" s="12">
        <v>0</v>
      </c>
      <c r="N113" s="67"/>
      <c r="O113" s="67"/>
    </row>
    <row r="114" spans="1:15" s="6" customFormat="1" ht="84" customHeight="1">
      <c r="A114" s="29" t="s">
        <v>584</v>
      </c>
      <c r="B114" s="13"/>
      <c r="C114" s="21" t="s">
        <v>744</v>
      </c>
      <c r="D114" s="56" t="s">
        <v>18</v>
      </c>
      <c r="E114" s="57" t="s">
        <v>704</v>
      </c>
      <c r="F114" s="18" t="s">
        <v>130</v>
      </c>
      <c r="G114" s="19" t="s">
        <v>126</v>
      </c>
      <c r="H114" s="27">
        <v>200</v>
      </c>
      <c r="I114" s="12">
        <v>200</v>
      </c>
      <c r="J114" s="12">
        <f>200</f>
        <v>200</v>
      </c>
      <c r="K114" s="12">
        <v>300</v>
      </c>
      <c r="L114" s="12">
        <v>0</v>
      </c>
      <c r="M114" s="12">
        <v>0</v>
      </c>
      <c r="N114" s="67"/>
      <c r="O114" s="67"/>
    </row>
    <row r="115" spans="1:15" s="6" customFormat="1" ht="84" customHeight="1">
      <c r="A115" s="29" t="s">
        <v>383</v>
      </c>
      <c r="B115" s="13"/>
      <c r="C115" s="21" t="s">
        <v>743</v>
      </c>
      <c r="D115" s="56" t="s">
        <v>374</v>
      </c>
      <c r="E115" s="57" t="s">
        <v>704</v>
      </c>
      <c r="F115" s="18" t="s">
        <v>130</v>
      </c>
      <c r="G115" s="19" t="s">
        <v>126</v>
      </c>
      <c r="H115" s="27">
        <v>5096.4</v>
      </c>
      <c r="I115" s="12">
        <v>5096.4</v>
      </c>
      <c r="J115" s="12">
        <v>3056.7</v>
      </c>
      <c r="K115" s="12">
        <v>2000</v>
      </c>
      <c r="L115" s="12">
        <v>0</v>
      </c>
      <c r="M115" s="12">
        <v>0</v>
      </c>
      <c r="N115" s="67"/>
      <c r="O115" s="67"/>
    </row>
    <row r="116" spans="1:15" s="6" customFormat="1" ht="84" customHeight="1">
      <c r="A116" s="29" t="s">
        <v>384</v>
      </c>
      <c r="B116" s="13"/>
      <c r="C116" s="21" t="s">
        <v>744</v>
      </c>
      <c r="D116" s="56" t="s">
        <v>374</v>
      </c>
      <c r="E116" s="57" t="s">
        <v>704</v>
      </c>
      <c r="F116" s="18" t="s">
        <v>130</v>
      </c>
      <c r="G116" s="19" t="s">
        <v>126</v>
      </c>
      <c r="H116" s="27">
        <v>1004.4</v>
      </c>
      <c r="I116" s="12">
        <v>1004.4</v>
      </c>
      <c r="J116" s="12">
        <v>820</v>
      </c>
      <c r="K116" s="12">
        <v>1000</v>
      </c>
      <c r="L116" s="12">
        <v>0</v>
      </c>
      <c r="M116" s="12">
        <v>0</v>
      </c>
      <c r="N116" s="67"/>
      <c r="O116" s="67"/>
    </row>
    <row r="117" spans="1:15" s="6" customFormat="1" ht="118.5" customHeight="1">
      <c r="A117" s="39" t="s">
        <v>105</v>
      </c>
      <c r="B117" s="40" t="s">
        <v>97</v>
      </c>
      <c r="C117" s="41" t="s">
        <v>680</v>
      </c>
      <c r="D117" s="54" t="s">
        <v>685</v>
      </c>
      <c r="E117" s="54" t="s">
        <v>377</v>
      </c>
      <c r="F117" s="40" t="s">
        <v>344</v>
      </c>
      <c r="G117" s="40" t="s">
        <v>345</v>
      </c>
      <c r="H117" s="24">
        <f aca="true" t="shared" si="25" ref="H117:M117">H118</f>
        <v>3657.5</v>
      </c>
      <c r="I117" s="24">
        <f t="shared" si="25"/>
        <v>3657.5</v>
      </c>
      <c r="J117" s="24">
        <f t="shared" si="25"/>
        <v>4004.7</v>
      </c>
      <c r="K117" s="24">
        <f t="shared" si="25"/>
        <v>1839.1999999999998</v>
      </c>
      <c r="L117" s="24">
        <f t="shared" si="25"/>
        <v>1839.1999999999998</v>
      </c>
      <c r="M117" s="24">
        <f t="shared" si="25"/>
        <v>0</v>
      </c>
      <c r="N117" s="67"/>
      <c r="O117" s="67"/>
    </row>
    <row r="118" spans="1:15" s="6" customFormat="1" ht="96" customHeight="1">
      <c r="A118" s="29" t="s">
        <v>106</v>
      </c>
      <c r="B118" s="10" t="s">
        <v>96</v>
      </c>
      <c r="C118" s="22" t="s">
        <v>446</v>
      </c>
      <c r="D118" s="57" t="s">
        <v>689</v>
      </c>
      <c r="E118" s="58"/>
      <c r="F118" s="15" t="s">
        <v>344</v>
      </c>
      <c r="G118" s="19" t="s">
        <v>345</v>
      </c>
      <c r="H118" s="27">
        <f aca="true" t="shared" si="26" ref="H118:M118">H119+H121</f>
        <v>3657.5</v>
      </c>
      <c r="I118" s="12">
        <f t="shared" si="26"/>
        <v>3657.5</v>
      </c>
      <c r="J118" s="12">
        <f t="shared" si="26"/>
        <v>4004.7</v>
      </c>
      <c r="K118" s="12">
        <f t="shared" si="26"/>
        <v>1839.1999999999998</v>
      </c>
      <c r="L118" s="12">
        <f t="shared" si="26"/>
        <v>1839.1999999999998</v>
      </c>
      <c r="M118" s="12">
        <f t="shared" si="26"/>
        <v>0</v>
      </c>
      <c r="N118" s="67"/>
      <c r="O118" s="67"/>
    </row>
    <row r="119" spans="1:15" s="6" customFormat="1" ht="41.25" customHeight="1">
      <c r="A119" s="29" t="s">
        <v>107</v>
      </c>
      <c r="B119" s="10" t="s">
        <v>108</v>
      </c>
      <c r="C119" s="21"/>
      <c r="D119" s="64"/>
      <c r="E119" s="58"/>
      <c r="F119" s="15" t="s">
        <v>131</v>
      </c>
      <c r="G119" s="19" t="s">
        <v>136</v>
      </c>
      <c r="H119" s="27">
        <f aca="true" t="shared" si="27" ref="H119:M119">H120</f>
        <v>1818.3</v>
      </c>
      <c r="I119" s="12">
        <f t="shared" si="27"/>
        <v>1818.3</v>
      </c>
      <c r="J119" s="12">
        <f t="shared" si="27"/>
        <v>2165.5</v>
      </c>
      <c r="K119" s="12">
        <f t="shared" si="27"/>
        <v>0</v>
      </c>
      <c r="L119" s="12">
        <f t="shared" si="27"/>
        <v>0</v>
      </c>
      <c r="M119" s="12">
        <f t="shared" si="27"/>
        <v>0</v>
      </c>
      <c r="N119" s="67"/>
      <c r="O119" s="67"/>
    </row>
    <row r="120" spans="1:15" s="6" customFormat="1" ht="109.5" customHeight="1">
      <c r="A120" s="29" t="s">
        <v>439</v>
      </c>
      <c r="B120" s="10"/>
      <c r="C120" s="21" t="s">
        <v>209</v>
      </c>
      <c r="D120" s="64"/>
      <c r="E120" s="58"/>
      <c r="F120" s="15" t="s">
        <v>131</v>
      </c>
      <c r="G120" s="19" t="s">
        <v>136</v>
      </c>
      <c r="H120" s="27">
        <v>1818.3</v>
      </c>
      <c r="I120" s="12">
        <v>1818.3</v>
      </c>
      <c r="J120" s="12">
        <v>2165.5</v>
      </c>
      <c r="K120" s="12">
        <v>0</v>
      </c>
      <c r="L120" s="12">
        <v>0</v>
      </c>
      <c r="M120" s="12">
        <v>0</v>
      </c>
      <c r="N120" s="67"/>
      <c r="O120" s="67"/>
    </row>
    <row r="121" spans="1:15" s="6" customFormat="1" ht="127.5" customHeight="1">
      <c r="A121" s="29" t="s">
        <v>587</v>
      </c>
      <c r="B121" s="10" t="s">
        <v>588</v>
      </c>
      <c r="C121" s="22"/>
      <c r="D121" s="57"/>
      <c r="E121" s="58"/>
      <c r="F121" s="15" t="s">
        <v>136</v>
      </c>
      <c r="G121" s="19" t="s">
        <v>416</v>
      </c>
      <c r="H121" s="27">
        <f aca="true" t="shared" si="28" ref="H121:M121">H122+H123</f>
        <v>1839.1999999999998</v>
      </c>
      <c r="I121" s="12">
        <f t="shared" si="28"/>
        <v>1839.1999999999998</v>
      </c>
      <c r="J121" s="12">
        <f t="shared" si="28"/>
        <v>1839.1999999999998</v>
      </c>
      <c r="K121" s="12">
        <f t="shared" si="28"/>
        <v>1839.1999999999998</v>
      </c>
      <c r="L121" s="12">
        <f t="shared" si="28"/>
        <v>1839.1999999999998</v>
      </c>
      <c r="M121" s="12">
        <f t="shared" si="28"/>
        <v>0</v>
      </c>
      <c r="N121" s="67"/>
      <c r="O121" s="67"/>
    </row>
    <row r="122" spans="1:15" s="6" customFormat="1" ht="96.75" customHeight="1">
      <c r="A122" s="29" t="s">
        <v>444</v>
      </c>
      <c r="B122" s="10"/>
      <c r="C122" s="22" t="s">
        <v>445</v>
      </c>
      <c r="D122" s="57" t="s">
        <v>688</v>
      </c>
      <c r="E122" s="57" t="s">
        <v>705</v>
      </c>
      <c r="F122" s="15" t="s">
        <v>136</v>
      </c>
      <c r="G122" s="19" t="s">
        <v>416</v>
      </c>
      <c r="H122" s="27">
        <v>1216.1</v>
      </c>
      <c r="I122" s="12">
        <v>1216.1</v>
      </c>
      <c r="J122" s="12">
        <v>1216.1</v>
      </c>
      <c r="K122" s="12">
        <v>1216.1</v>
      </c>
      <c r="L122" s="12">
        <v>1216.1</v>
      </c>
      <c r="M122" s="12">
        <v>0</v>
      </c>
      <c r="N122" s="67"/>
      <c r="O122" s="67"/>
    </row>
    <row r="123" spans="1:15" s="6" customFormat="1" ht="86.25" customHeight="1">
      <c r="A123" s="29" t="s">
        <v>0</v>
      </c>
      <c r="B123" s="10"/>
      <c r="C123" s="22" t="s">
        <v>687</v>
      </c>
      <c r="D123" s="57" t="s">
        <v>688</v>
      </c>
      <c r="E123" s="57" t="s">
        <v>705</v>
      </c>
      <c r="F123" s="15" t="s">
        <v>136</v>
      </c>
      <c r="G123" s="19" t="s">
        <v>416</v>
      </c>
      <c r="H123" s="27">
        <v>623.1</v>
      </c>
      <c r="I123" s="12">
        <v>623.1</v>
      </c>
      <c r="J123" s="12">
        <v>623.1</v>
      </c>
      <c r="K123" s="12">
        <v>623.1</v>
      </c>
      <c r="L123" s="12">
        <v>623.1</v>
      </c>
      <c r="M123" s="12">
        <v>0</v>
      </c>
      <c r="N123" s="67"/>
      <c r="O123" s="67"/>
    </row>
    <row r="124" spans="1:15" s="42" customFormat="1" ht="82.5" customHeight="1">
      <c r="A124" s="39" t="s">
        <v>590</v>
      </c>
      <c r="B124" s="40" t="s">
        <v>593</v>
      </c>
      <c r="C124" s="41" t="s">
        <v>680</v>
      </c>
      <c r="D124" s="54" t="s">
        <v>686</v>
      </c>
      <c r="E124" s="54" t="s">
        <v>377</v>
      </c>
      <c r="F124" s="40" t="s">
        <v>346</v>
      </c>
      <c r="G124" s="40" t="s">
        <v>347</v>
      </c>
      <c r="H124" s="24">
        <f aca="true" t="shared" si="29" ref="H124:M125">H125</f>
        <v>1869.5</v>
      </c>
      <c r="I124" s="24">
        <f t="shared" si="29"/>
        <v>1869.5</v>
      </c>
      <c r="J124" s="24">
        <f t="shared" si="29"/>
        <v>2055.5</v>
      </c>
      <c r="K124" s="24">
        <f t="shared" si="29"/>
        <v>1650</v>
      </c>
      <c r="L124" s="24">
        <f t="shared" si="29"/>
        <v>1649.9</v>
      </c>
      <c r="M124" s="24">
        <f t="shared" si="29"/>
        <v>1649.9</v>
      </c>
      <c r="N124" s="71"/>
      <c r="O124" s="71"/>
    </row>
    <row r="125" spans="1:15" s="6" customFormat="1" ht="25.5">
      <c r="A125" s="29" t="s">
        <v>591</v>
      </c>
      <c r="B125" s="13" t="s">
        <v>594</v>
      </c>
      <c r="C125" s="22"/>
      <c r="D125" s="56"/>
      <c r="E125" s="57"/>
      <c r="F125" s="15"/>
      <c r="G125" s="19"/>
      <c r="H125" s="27">
        <f t="shared" si="29"/>
        <v>1869.5</v>
      </c>
      <c r="I125" s="12">
        <f t="shared" si="29"/>
        <v>1869.5</v>
      </c>
      <c r="J125" s="12">
        <f t="shared" si="29"/>
        <v>2055.5</v>
      </c>
      <c r="K125" s="12">
        <f t="shared" si="29"/>
        <v>1650</v>
      </c>
      <c r="L125" s="12">
        <f t="shared" si="29"/>
        <v>1649.9</v>
      </c>
      <c r="M125" s="12">
        <f t="shared" si="29"/>
        <v>1649.9</v>
      </c>
      <c r="N125" s="67"/>
      <c r="O125" s="67"/>
    </row>
    <row r="126" spans="1:15" s="6" customFormat="1" ht="78.75" customHeight="1">
      <c r="A126" s="29" t="s">
        <v>592</v>
      </c>
      <c r="B126" s="13" t="s">
        <v>595</v>
      </c>
      <c r="C126" s="22"/>
      <c r="D126" s="56"/>
      <c r="E126" s="57"/>
      <c r="F126" s="15" t="s">
        <v>570</v>
      </c>
      <c r="G126" s="19" t="s">
        <v>571</v>
      </c>
      <c r="H126" s="27">
        <f aca="true" t="shared" si="30" ref="H126:M126">H127+H128+H129</f>
        <v>1869.5</v>
      </c>
      <c r="I126" s="12">
        <f t="shared" si="30"/>
        <v>1869.5</v>
      </c>
      <c r="J126" s="12">
        <f t="shared" si="30"/>
        <v>2055.5</v>
      </c>
      <c r="K126" s="12">
        <f t="shared" si="30"/>
        <v>1650</v>
      </c>
      <c r="L126" s="12">
        <f t="shared" si="30"/>
        <v>1649.9</v>
      </c>
      <c r="M126" s="12">
        <f t="shared" si="30"/>
        <v>1649.9</v>
      </c>
      <c r="N126" s="67"/>
      <c r="O126" s="67"/>
    </row>
    <row r="127" spans="1:15" s="6" customFormat="1" ht="96.75" customHeight="1">
      <c r="A127" s="29" t="s">
        <v>597</v>
      </c>
      <c r="B127" s="13" t="s">
        <v>596</v>
      </c>
      <c r="C127" s="22" t="s">
        <v>350</v>
      </c>
      <c r="D127" s="56" t="s">
        <v>256</v>
      </c>
      <c r="E127" s="57" t="s">
        <v>746</v>
      </c>
      <c r="F127" s="15" t="s">
        <v>139</v>
      </c>
      <c r="G127" s="19" t="s">
        <v>126</v>
      </c>
      <c r="H127" s="27">
        <v>1539.1</v>
      </c>
      <c r="I127" s="12">
        <v>1539.1</v>
      </c>
      <c r="J127" s="12">
        <v>1650</v>
      </c>
      <c r="K127" s="12">
        <v>1650</v>
      </c>
      <c r="L127" s="12">
        <v>1649.9</v>
      </c>
      <c r="M127" s="12">
        <v>1649.9</v>
      </c>
      <c r="N127" s="67"/>
      <c r="O127" s="67"/>
    </row>
    <row r="128" spans="1:13" s="6" customFormat="1" ht="94.5" customHeight="1">
      <c r="A128" s="29" t="s">
        <v>95</v>
      </c>
      <c r="B128" s="13" t="s">
        <v>93</v>
      </c>
      <c r="C128" s="22" t="s">
        <v>196</v>
      </c>
      <c r="D128" s="56" t="s">
        <v>256</v>
      </c>
      <c r="E128" s="57" t="s">
        <v>262</v>
      </c>
      <c r="F128" s="15" t="s">
        <v>126</v>
      </c>
      <c r="G128" s="19" t="s">
        <v>136</v>
      </c>
      <c r="H128" s="27">
        <v>115.9</v>
      </c>
      <c r="I128" s="12">
        <v>115.9</v>
      </c>
      <c r="J128" s="12">
        <v>120</v>
      </c>
      <c r="K128" s="12">
        <v>0</v>
      </c>
      <c r="L128" s="12">
        <v>0</v>
      </c>
      <c r="M128" s="12">
        <v>0</v>
      </c>
    </row>
    <row r="129" spans="1:15" s="6" customFormat="1" ht="144.75" customHeight="1">
      <c r="A129" s="29" t="s">
        <v>233</v>
      </c>
      <c r="B129" s="13" t="s">
        <v>94</v>
      </c>
      <c r="C129" s="22" t="s">
        <v>235</v>
      </c>
      <c r="D129" s="56" t="s">
        <v>256</v>
      </c>
      <c r="E129" s="57" t="s">
        <v>236</v>
      </c>
      <c r="F129" s="15" t="s">
        <v>334</v>
      </c>
      <c r="G129" s="19" t="s">
        <v>136</v>
      </c>
      <c r="H129" s="27">
        <v>214.5</v>
      </c>
      <c r="I129" s="12">
        <v>214.5</v>
      </c>
      <c r="J129" s="12">
        <v>285.5</v>
      </c>
      <c r="K129" s="12">
        <v>0</v>
      </c>
      <c r="L129" s="12">
        <v>0</v>
      </c>
      <c r="M129" s="12">
        <v>0</v>
      </c>
      <c r="N129" s="67"/>
      <c r="O129" s="67"/>
    </row>
    <row r="130" spans="1:15" s="42" customFormat="1" ht="27" customHeight="1">
      <c r="A130" s="39" t="s">
        <v>432</v>
      </c>
      <c r="B130" s="38"/>
      <c r="C130" s="44"/>
      <c r="D130" s="38"/>
      <c r="E130" s="38"/>
      <c r="F130" s="45"/>
      <c r="G130" s="45"/>
      <c r="H130" s="28">
        <f aca="true" t="shared" si="31" ref="H130:M130">H10</f>
        <v>316062.976</v>
      </c>
      <c r="I130" s="28">
        <f t="shared" si="31"/>
        <v>304728.10000000003</v>
      </c>
      <c r="J130" s="28">
        <f t="shared" si="31"/>
        <v>356203.8</v>
      </c>
      <c r="K130" s="28">
        <f t="shared" si="31"/>
        <v>302986.7</v>
      </c>
      <c r="L130" s="28">
        <f t="shared" si="31"/>
        <v>309414.7</v>
      </c>
      <c r="M130" s="28">
        <f t="shared" si="31"/>
        <v>307575.5</v>
      </c>
      <c r="N130" s="71"/>
      <c r="O130" s="71"/>
    </row>
    <row r="131" spans="10:15" ht="1.5" customHeight="1">
      <c r="J131" s="33"/>
      <c r="K131" s="20"/>
      <c r="L131" s="20"/>
      <c r="M131" s="91"/>
      <c r="N131" s="73"/>
      <c r="O131" s="73"/>
    </row>
    <row r="132" spans="1:15" ht="26.25" customHeight="1" hidden="1">
      <c r="A132" s="152" t="s">
        <v>118</v>
      </c>
      <c r="B132" s="152"/>
      <c r="C132" s="75"/>
      <c r="D132" s="8"/>
      <c r="E132" s="153" t="s">
        <v>405</v>
      </c>
      <c r="F132" s="153"/>
      <c r="G132" s="153"/>
      <c r="H132" s="153"/>
      <c r="I132" s="153"/>
      <c r="N132" s="73"/>
      <c r="O132" s="73"/>
    </row>
    <row r="133" spans="1:15" ht="21.75" customHeight="1" hidden="1">
      <c r="A133" s="51" t="s">
        <v>117</v>
      </c>
      <c r="B133" s="11"/>
      <c r="C133" s="7" t="s">
        <v>435</v>
      </c>
      <c r="D133" s="9"/>
      <c r="E133" s="157" t="s">
        <v>434</v>
      </c>
      <c r="F133" s="157"/>
      <c r="G133" s="157"/>
      <c r="H133" s="157"/>
      <c r="I133" s="157"/>
      <c r="N133" s="73"/>
      <c r="O133" s="73"/>
    </row>
    <row r="134" spans="7:15" ht="12.75">
      <c r="G134" s="2"/>
      <c r="H134" s="2">
        <v>316063</v>
      </c>
      <c r="I134" s="2">
        <v>304728.1</v>
      </c>
      <c r="J134" s="2">
        <v>356203.8</v>
      </c>
      <c r="K134" s="2">
        <v>302986.7</v>
      </c>
      <c r="L134" s="2">
        <v>309414.7</v>
      </c>
      <c r="N134" s="73"/>
      <c r="O134" s="73"/>
    </row>
    <row r="135" spans="1:9" ht="37.5" customHeight="1">
      <c r="A135" s="52" t="s">
        <v>118</v>
      </c>
      <c r="B135" s="8"/>
      <c r="C135" s="50"/>
      <c r="D135" s="8"/>
      <c r="E135" s="153" t="s">
        <v>405</v>
      </c>
      <c r="F135" s="153"/>
      <c r="G135" s="153"/>
      <c r="H135" s="153"/>
      <c r="I135" s="153"/>
    </row>
    <row r="136" spans="1:9" ht="21.75" customHeight="1">
      <c r="A136" s="51" t="s">
        <v>117</v>
      </c>
      <c r="B136" s="11"/>
      <c r="C136" s="7" t="s">
        <v>435</v>
      </c>
      <c r="D136" s="9"/>
      <c r="E136" s="157" t="s">
        <v>434</v>
      </c>
      <c r="F136" s="157"/>
      <c r="G136" s="157"/>
      <c r="H136" s="157"/>
      <c r="I136" s="157"/>
    </row>
    <row r="137" spans="1:7" ht="15.75" customHeight="1">
      <c r="A137" s="2" t="s">
        <v>240</v>
      </c>
      <c r="C137" s="2"/>
      <c r="G137" s="2"/>
    </row>
    <row r="138" spans="6:15" ht="12.75">
      <c r="F138" s="92" t="s">
        <v>728</v>
      </c>
      <c r="H138" s="94">
        <f aca="true" t="shared" si="32" ref="H138:M138">H101</f>
        <v>1931.9</v>
      </c>
      <c r="I138" s="94">
        <f t="shared" si="32"/>
        <v>1931.9</v>
      </c>
      <c r="J138" s="94">
        <f t="shared" si="32"/>
        <v>1878.4</v>
      </c>
      <c r="K138" s="94">
        <f t="shared" si="32"/>
        <v>1859.5</v>
      </c>
      <c r="L138" s="94">
        <f t="shared" si="32"/>
        <v>1859.5</v>
      </c>
      <c r="M138" s="94">
        <f t="shared" si="32"/>
        <v>1859.5</v>
      </c>
      <c r="N138" s="73"/>
      <c r="O138" s="73"/>
    </row>
    <row r="139" spans="6:15" ht="12.75">
      <c r="F139" s="92" t="s">
        <v>729</v>
      </c>
      <c r="H139" s="94">
        <f aca="true" t="shared" si="33" ref="H139:M139">H102+H103+H104+H128</f>
        <v>5111.599999999999</v>
      </c>
      <c r="I139" s="94">
        <f t="shared" si="33"/>
        <v>5111.599999999999</v>
      </c>
      <c r="J139" s="94">
        <f t="shared" si="33"/>
        <v>5405</v>
      </c>
      <c r="K139" s="94">
        <f t="shared" si="33"/>
        <v>5263.9</v>
      </c>
      <c r="L139" s="94">
        <f t="shared" si="33"/>
        <v>5263.9</v>
      </c>
      <c r="M139" s="94">
        <f t="shared" si="33"/>
        <v>5263.9</v>
      </c>
      <c r="N139" s="73"/>
      <c r="O139" s="73"/>
    </row>
    <row r="140" spans="6:15" ht="12.75">
      <c r="F140" s="92" t="s">
        <v>730</v>
      </c>
      <c r="H140" s="94">
        <f aca="true" t="shared" si="34" ref="H140:M140">H97+H98</f>
        <v>29774.5</v>
      </c>
      <c r="I140" s="94">
        <f t="shared" si="34"/>
        <v>28850.199999999997</v>
      </c>
      <c r="J140" s="94">
        <f t="shared" si="34"/>
        <v>30392</v>
      </c>
      <c r="K140" s="94">
        <f t="shared" si="34"/>
        <v>30641.1</v>
      </c>
      <c r="L140" s="94">
        <f t="shared" si="34"/>
        <v>30875.3</v>
      </c>
      <c r="M140" s="94">
        <f t="shared" si="34"/>
        <v>30875.3</v>
      </c>
      <c r="N140" s="73"/>
      <c r="O140" s="73"/>
    </row>
    <row r="141" spans="3:15" s="9" customFormat="1" ht="12.75">
      <c r="C141" s="69"/>
      <c r="F141" s="93" t="s">
        <v>731</v>
      </c>
      <c r="G141" s="69"/>
      <c r="H141" s="94">
        <f aca="true" t="shared" si="35" ref="H141:M141">H99</f>
        <v>14633.3</v>
      </c>
      <c r="I141" s="94">
        <f t="shared" si="35"/>
        <v>14633.3</v>
      </c>
      <c r="J141" s="94">
        <f t="shared" si="35"/>
        <v>15730</v>
      </c>
      <c r="K141" s="94">
        <f t="shared" si="35"/>
        <v>15730</v>
      </c>
      <c r="L141" s="94">
        <f t="shared" si="35"/>
        <v>15730</v>
      </c>
      <c r="M141" s="94">
        <f t="shared" si="35"/>
        <v>15730</v>
      </c>
      <c r="N141" s="68"/>
      <c r="O141" s="68"/>
    </row>
    <row r="142" spans="3:15" s="9" customFormat="1" ht="12.75">
      <c r="C142" s="69"/>
      <c r="F142" s="93" t="s">
        <v>732</v>
      </c>
      <c r="G142" s="69"/>
      <c r="H142" s="94">
        <f aca="true" t="shared" si="36" ref="H142:M142">H108</f>
        <v>266.6</v>
      </c>
      <c r="I142" s="94">
        <f t="shared" si="36"/>
        <v>266.6</v>
      </c>
      <c r="J142" s="94">
        <f t="shared" si="36"/>
        <v>0</v>
      </c>
      <c r="K142" s="94">
        <f t="shared" si="36"/>
        <v>0</v>
      </c>
      <c r="L142" s="94">
        <f t="shared" si="36"/>
        <v>0</v>
      </c>
      <c r="M142" s="94">
        <f t="shared" si="36"/>
        <v>0</v>
      </c>
      <c r="N142" s="68"/>
      <c r="O142" s="68"/>
    </row>
    <row r="143" spans="3:15" s="9" customFormat="1" ht="12.75">
      <c r="C143" s="69"/>
      <c r="F143" s="93" t="s">
        <v>733</v>
      </c>
      <c r="G143" s="69"/>
      <c r="H143" s="94">
        <f aca="true" t="shared" si="37" ref="H143:M143">H13</f>
        <v>2704.976</v>
      </c>
      <c r="I143" s="94">
        <f t="shared" si="37"/>
        <v>0</v>
      </c>
      <c r="J143" s="94">
        <f t="shared" si="37"/>
        <v>2900.2</v>
      </c>
      <c r="K143" s="94">
        <f t="shared" si="37"/>
        <v>3000</v>
      </c>
      <c r="L143" s="94">
        <f t="shared" si="37"/>
        <v>3000</v>
      </c>
      <c r="M143" s="94">
        <f t="shared" si="37"/>
        <v>3000</v>
      </c>
      <c r="N143" s="68"/>
      <c r="O143" s="68"/>
    </row>
    <row r="144" spans="3:15" s="9" customFormat="1" ht="12.75">
      <c r="C144" s="69"/>
      <c r="F144" s="93" t="s">
        <v>734</v>
      </c>
      <c r="G144" s="69"/>
      <c r="H144" s="94">
        <f>H14+H15+H16+H17+H20+H21+H23+H24+H25+H92+H94+H100+H106+H121</f>
        <v>56977.09999999999</v>
      </c>
      <c r="I144" s="94">
        <f>I14+I15+I16+I17+I20+I21+I23+I24+I25+I92+I94+I100+I106+I121</f>
        <v>54987.7</v>
      </c>
      <c r="J144" s="94">
        <f>J14+J15+J16+J17+J20+J21+J23+J24+J25+J57+J92+J94+J100</f>
        <v>17480</v>
      </c>
      <c r="K144" s="94">
        <f>K14+K15+K16+K17+K20+K21+K23+K24+K25+K57+K92+K94+K100</f>
        <v>17106</v>
      </c>
      <c r="L144" s="94">
        <f>L14+L15+L16+L17+L20+L21+L23+L24+L25+L57+L92+L94+L100</f>
        <v>17212.2</v>
      </c>
      <c r="M144" s="94">
        <f>M14+M15+M16+M17+M20+M21+M23+M24+M25+M57+M92+M94+M100</f>
        <v>17212.2</v>
      </c>
      <c r="N144" s="68"/>
      <c r="O144" s="68"/>
    </row>
    <row r="145" spans="3:15" s="9" customFormat="1" ht="12.75">
      <c r="C145" s="69"/>
      <c r="F145" s="93" t="s">
        <v>552</v>
      </c>
      <c r="G145" s="69"/>
      <c r="H145" s="94">
        <f aca="true" t="shared" si="38" ref="H145:M145">H120</f>
        <v>1818.3</v>
      </c>
      <c r="I145" s="94">
        <f t="shared" si="38"/>
        <v>1818.3</v>
      </c>
      <c r="J145" s="94">
        <f t="shared" si="38"/>
        <v>2165.5</v>
      </c>
      <c r="K145" s="94">
        <f t="shared" si="38"/>
        <v>0</v>
      </c>
      <c r="L145" s="94">
        <f t="shared" si="38"/>
        <v>0</v>
      </c>
      <c r="M145" s="94">
        <f t="shared" si="38"/>
        <v>0</v>
      </c>
      <c r="N145" s="68"/>
      <c r="O145" s="68"/>
    </row>
    <row r="146" spans="3:15" s="9" customFormat="1" ht="12.75">
      <c r="C146" s="69"/>
      <c r="F146" s="93" t="s">
        <v>553</v>
      </c>
      <c r="G146" s="69"/>
      <c r="H146" s="94">
        <f aca="true" t="shared" si="39" ref="H146:M146">H51+H54+H55+H85</f>
        <v>2203.1</v>
      </c>
      <c r="I146" s="94">
        <f t="shared" si="39"/>
        <v>1603.1</v>
      </c>
      <c r="J146" s="94">
        <f t="shared" si="39"/>
        <v>6220</v>
      </c>
      <c r="K146" s="94">
        <f t="shared" si="39"/>
        <v>7422</v>
      </c>
      <c r="L146" s="94">
        <f t="shared" si="39"/>
        <v>8744</v>
      </c>
      <c r="M146" s="94">
        <f t="shared" si="39"/>
        <v>8744</v>
      </c>
      <c r="N146" s="68"/>
      <c r="O146" s="68"/>
    </row>
    <row r="147" spans="3:15" s="9" customFormat="1" ht="12.75">
      <c r="C147" s="69"/>
      <c r="F147" s="93" t="s">
        <v>554</v>
      </c>
      <c r="G147" s="69"/>
      <c r="H147" s="94">
        <f>H52</f>
        <v>0</v>
      </c>
      <c r="I147" s="94">
        <f>I52</f>
        <v>0</v>
      </c>
      <c r="J147" s="94">
        <f>J52+J121</f>
        <v>1923.1999999999998</v>
      </c>
      <c r="K147" s="94">
        <f>K52+K121</f>
        <v>2129.2</v>
      </c>
      <c r="L147" s="94">
        <f>L52+L121</f>
        <v>2274.2</v>
      </c>
      <c r="M147" s="94">
        <f>M52+M121</f>
        <v>435</v>
      </c>
      <c r="N147" s="68"/>
      <c r="O147" s="68"/>
    </row>
    <row r="148" spans="3:15" s="9" customFormat="1" ht="12.75">
      <c r="C148" s="69"/>
      <c r="F148" s="93" t="s">
        <v>555</v>
      </c>
      <c r="G148" s="69"/>
      <c r="H148" s="94">
        <f>H35+H36+H37+H38+H39+H40+H41+H43</f>
        <v>41116.5</v>
      </c>
      <c r="I148" s="94">
        <f>I35+I36+I37+I38+I39+I40+I41+I43</f>
        <v>40923.2</v>
      </c>
      <c r="J148" s="94">
        <f>J35+J36+J37+J38+J39+J40+J41+J42+J43</f>
        <v>46381.8</v>
      </c>
      <c r="K148" s="94">
        <f>K35+K36+K37+K38+K39+K40+K41+K42+K43</f>
        <v>36920.6</v>
      </c>
      <c r="L148" s="94">
        <f>L35+L36+L37+L38+L39+L40+L41+L42+L43</f>
        <v>38710.8</v>
      </c>
      <c r="M148" s="94">
        <f>M35+M36+M37+M38+M39+M40+M41+M42+M43</f>
        <v>38710.8</v>
      </c>
      <c r="N148" s="68"/>
      <c r="O148" s="68"/>
    </row>
    <row r="149" spans="6:15" ht="12.75">
      <c r="F149" s="92" t="s">
        <v>556</v>
      </c>
      <c r="H149" s="94">
        <f>H81+H82+H83+H87</f>
        <v>2425.9</v>
      </c>
      <c r="I149" s="94">
        <f>I81+I82+I83+I87</f>
        <v>2425.9</v>
      </c>
      <c r="J149" s="94">
        <f>J81+J83+J87</f>
        <v>5360</v>
      </c>
      <c r="K149" s="94">
        <f>K81+K82+K83+K87</f>
        <v>3860</v>
      </c>
      <c r="L149" s="94">
        <f>L81+L82+L83+L87</f>
        <v>2860</v>
      </c>
      <c r="M149" s="94">
        <f>M81+M82+M83+M87</f>
        <v>2860</v>
      </c>
      <c r="N149" s="73"/>
      <c r="O149" s="73"/>
    </row>
    <row r="150" spans="6:15" ht="12.75">
      <c r="F150" s="92" t="s">
        <v>557</v>
      </c>
      <c r="H150" s="94">
        <f aca="true" t="shared" si="40" ref="H150:M150">H45+H46+H47+H48+H49+H112+H113+H114+H115+H116</f>
        <v>40948.100000000006</v>
      </c>
      <c r="I150" s="94">
        <f t="shared" si="40"/>
        <v>40536</v>
      </c>
      <c r="J150" s="94">
        <f t="shared" si="40"/>
        <v>18089.7</v>
      </c>
      <c r="K150" s="94">
        <f t="shared" si="40"/>
        <v>11962.7</v>
      </c>
      <c r="L150" s="94">
        <f t="shared" si="40"/>
        <v>5058.1</v>
      </c>
      <c r="M150" s="94">
        <f t="shared" si="40"/>
        <v>5058.1</v>
      </c>
      <c r="N150" s="73"/>
      <c r="O150" s="73"/>
    </row>
    <row r="151" spans="6:15" ht="12.75">
      <c r="F151" s="92" t="s">
        <v>558</v>
      </c>
      <c r="H151" s="94">
        <f>H27+H28+H29+H30+H31+H32+H33</f>
        <v>8817.9</v>
      </c>
      <c r="I151" s="94">
        <f>I27+I28+I29+I30+I31+I32+I33</f>
        <v>8087.8</v>
      </c>
      <c r="J151" s="94">
        <f>J27+J28+J29+J30+J31+J32</f>
        <v>23539.9</v>
      </c>
      <c r="K151" s="94">
        <f>K27+K28+K29+K30+K31+K32</f>
        <v>22074.4</v>
      </c>
      <c r="L151" s="94">
        <f>L27+L28+L29+L30+L31+L32</f>
        <v>29096</v>
      </c>
      <c r="M151" s="94">
        <f>M27+M28+M29+M30+M31+M32</f>
        <v>29096</v>
      </c>
      <c r="N151" s="73"/>
      <c r="O151" s="73"/>
    </row>
    <row r="152" spans="6:15" ht="12.75">
      <c r="F152" s="92" t="s">
        <v>559</v>
      </c>
      <c r="H152" s="94">
        <f>H68+H70+H71+H72+H73+H74+H75+H76+H77+H79</f>
        <v>46182.29999999999</v>
      </c>
      <c r="I152" s="94">
        <f>I68+I70+I71+I72+I73+I74+I75+I76+I77+I79</f>
        <v>42416.59999999999</v>
      </c>
      <c r="J152" s="94">
        <f>J68+J70+J71+J72+J73+J74+J75+J76+J77+J78+J79+J106</f>
        <v>111165.80000000002</v>
      </c>
      <c r="K152" s="94">
        <f>K68+K70+K71+K72+K73+K74+K75+K76+K77+K78+K79+K106</f>
        <v>84615.29999999999</v>
      </c>
      <c r="L152" s="94">
        <f>L68+L70+L71+L72+L73+L74+L75+L76+L77+L78+L79+L106</f>
        <v>87074.4</v>
      </c>
      <c r="M152" s="94">
        <f>M68+M70+M71+M72+M73+M74+M75+M76+M77+M78+M79+M106</f>
        <v>87074.4</v>
      </c>
      <c r="N152" s="73"/>
      <c r="O152" s="73"/>
    </row>
    <row r="153" spans="6:15" ht="12.75">
      <c r="F153" s="92" t="s">
        <v>560</v>
      </c>
      <c r="H153" s="94">
        <f aca="true" t="shared" si="41" ref="H153:M153">H89+H90</f>
        <v>8652.2</v>
      </c>
      <c r="I153" s="94">
        <f t="shared" si="41"/>
        <v>8637.2</v>
      </c>
      <c r="J153" s="94">
        <f t="shared" si="41"/>
        <v>9325</v>
      </c>
      <c r="K153" s="94">
        <f t="shared" si="41"/>
        <v>9325</v>
      </c>
      <c r="L153" s="94">
        <f t="shared" si="41"/>
        <v>9325</v>
      </c>
      <c r="M153" s="94">
        <f t="shared" si="41"/>
        <v>9325</v>
      </c>
      <c r="N153" s="73"/>
      <c r="O153" s="73"/>
    </row>
    <row r="154" spans="6:15" ht="12.75">
      <c r="F154" s="92" t="s">
        <v>561</v>
      </c>
      <c r="H154" s="94">
        <f aca="true" t="shared" si="42" ref="H154:M154">H127</f>
        <v>1539.1</v>
      </c>
      <c r="I154" s="94">
        <f t="shared" si="42"/>
        <v>1539.1</v>
      </c>
      <c r="J154" s="94">
        <f t="shared" si="42"/>
        <v>1650</v>
      </c>
      <c r="K154" s="94">
        <f t="shared" si="42"/>
        <v>1650</v>
      </c>
      <c r="L154" s="94">
        <f t="shared" si="42"/>
        <v>1649.9</v>
      </c>
      <c r="M154" s="94">
        <f t="shared" si="42"/>
        <v>1649.9</v>
      </c>
      <c r="N154" s="73"/>
      <c r="O154" s="73"/>
    </row>
    <row r="155" spans="6:15" ht="12.75">
      <c r="F155" s="92" t="s">
        <v>562</v>
      </c>
      <c r="H155" s="94">
        <f aca="true" t="shared" si="43" ref="H155:M155">H59+H60</f>
        <v>18861.1</v>
      </c>
      <c r="I155" s="94">
        <f t="shared" si="43"/>
        <v>18861.1</v>
      </c>
      <c r="J155" s="94">
        <f t="shared" si="43"/>
        <v>16881.6</v>
      </c>
      <c r="K155" s="94">
        <f t="shared" si="43"/>
        <v>16381.6</v>
      </c>
      <c r="L155" s="94">
        <f t="shared" si="43"/>
        <v>17184</v>
      </c>
      <c r="M155" s="94">
        <f t="shared" si="43"/>
        <v>17184</v>
      </c>
      <c r="N155" s="73"/>
      <c r="O155" s="73"/>
    </row>
    <row r="156" spans="6:15" ht="12.75">
      <c r="F156" s="92" t="s">
        <v>450</v>
      </c>
      <c r="H156" s="94">
        <f aca="true" t="shared" si="44" ref="H156:M156">H18</f>
        <v>9486.6</v>
      </c>
      <c r="I156" s="94">
        <f t="shared" si="44"/>
        <v>9486.6</v>
      </c>
      <c r="J156" s="94">
        <f t="shared" si="44"/>
        <v>12549</v>
      </c>
      <c r="K156" s="94">
        <f t="shared" si="44"/>
        <v>12549</v>
      </c>
      <c r="L156" s="94">
        <f t="shared" si="44"/>
        <v>12549</v>
      </c>
      <c r="M156" s="94">
        <f t="shared" si="44"/>
        <v>12549</v>
      </c>
      <c r="N156" s="73"/>
      <c r="O156" s="73"/>
    </row>
    <row r="157" spans="6:15" ht="12.75">
      <c r="F157" s="92" t="s">
        <v>451</v>
      </c>
      <c r="H157" s="94">
        <f aca="true" t="shared" si="45" ref="H157:M157">H19+H129</f>
        <v>649.5</v>
      </c>
      <c r="I157" s="94">
        <f t="shared" si="45"/>
        <v>649.5</v>
      </c>
      <c r="J157" s="94">
        <f t="shared" si="45"/>
        <v>825.5</v>
      </c>
      <c r="K157" s="94">
        <f t="shared" si="45"/>
        <v>570</v>
      </c>
      <c r="L157" s="94">
        <f t="shared" si="45"/>
        <v>600</v>
      </c>
      <c r="M157" s="94">
        <f t="shared" si="45"/>
        <v>600</v>
      </c>
      <c r="N157" s="73"/>
      <c r="O157" s="73"/>
    </row>
    <row r="158" spans="6:15" ht="12.75">
      <c r="F158" s="92" t="s">
        <v>448</v>
      </c>
      <c r="H158" s="94">
        <f aca="true" t="shared" si="46" ref="H158:M158">H62+H66</f>
        <v>11082.4</v>
      </c>
      <c r="I158" s="94">
        <f t="shared" si="46"/>
        <v>11082.4</v>
      </c>
      <c r="J158" s="94">
        <f>J62+J63+J64+J65+J66</f>
        <v>15028.4</v>
      </c>
      <c r="K158" s="94">
        <f t="shared" si="46"/>
        <v>8613.6</v>
      </c>
      <c r="L158" s="94">
        <f t="shared" si="46"/>
        <v>9035.6</v>
      </c>
      <c r="M158" s="94">
        <f t="shared" si="46"/>
        <v>9035.6</v>
      </c>
      <c r="N158" s="73"/>
      <c r="O158" s="73"/>
    </row>
    <row r="159" spans="6:15" ht="12.75">
      <c r="F159" s="92" t="s">
        <v>449</v>
      </c>
      <c r="H159" s="94">
        <f aca="true" t="shared" si="47" ref="H159:M159">H110</f>
        <v>10880</v>
      </c>
      <c r="I159" s="94">
        <f t="shared" si="47"/>
        <v>10880</v>
      </c>
      <c r="J159" s="94">
        <f t="shared" si="47"/>
        <v>11312.8</v>
      </c>
      <c r="K159" s="94">
        <f t="shared" si="47"/>
        <v>11312.8</v>
      </c>
      <c r="L159" s="94">
        <f t="shared" si="47"/>
        <v>11312.8</v>
      </c>
      <c r="M159" s="94">
        <f t="shared" si="47"/>
        <v>11312.8</v>
      </c>
      <c r="N159" s="73"/>
      <c r="O159" s="73"/>
    </row>
    <row r="160" spans="6:15" ht="13.5" thickBot="1">
      <c r="F160" s="92"/>
      <c r="H160" s="95">
        <f aca="true" t="shared" si="48" ref="H160:M160">SUBTOTAL(9,H138:H159)</f>
        <v>316062.9759999999</v>
      </c>
      <c r="I160" s="96">
        <f t="shared" si="48"/>
        <v>304728.1</v>
      </c>
      <c r="J160" s="96">
        <f t="shared" si="48"/>
        <v>356203.8</v>
      </c>
      <c r="K160" s="96">
        <f t="shared" si="48"/>
        <v>302986.69999999995</v>
      </c>
      <c r="L160" s="96">
        <f t="shared" si="48"/>
        <v>309414.69999999995</v>
      </c>
      <c r="M160" s="97">
        <f t="shared" si="48"/>
        <v>307575.49999999994</v>
      </c>
      <c r="N160" s="73"/>
      <c r="O160" s="73"/>
    </row>
    <row r="161" spans="6:15" ht="12.75">
      <c r="F161" s="92"/>
      <c r="I161" s="83"/>
      <c r="J161" s="85"/>
      <c r="N161" s="73"/>
      <c r="O161" s="73"/>
    </row>
    <row r="162" spans="6:15" ht="12.75">
      <c r="F162" s="92"/>
      <c r="I162" s="83"/>
      <c r="J162" s="85"/>
      <c r="N162" s="73"/>
      <c r="O162" s="73"/>
    </row>
    <row r="163" spans="9:15" ht="12.75">
      <c r="I163" s="83"/>
      <c r="J163" s="85"/>
      <c r="N163" s="73"/>
      <c r="O163" s="73"/>
    </row>
    <row r="164" spans="9:15" ht="12.75">
      <c r="I164" s="83"/>
      <c r="J164" s="85"/>
      <c r="N164" s="73"/>
      <c r="O164" s="73"/>
    </row>
    <row r="165" spans="9:15" ht="12.75">
      <c r="I165" s="83"/>
      <c r="J165" s="20"/>
      <c r="N165" s="73"/>
      <c r="O165" s="73"/>
    </row>
    <row r="166" spans="9:15" ht="12.75">
      <c r="I166" s="83"/>
      <c r="N166" s="73"/>
      <c r="O166" s="73"/>
    </row>
    <row r="167" spans="14:15" ht="12.75">
      <c r="N167" s="73"/>
      <c r="O167" s="73"/>
    </row>
    <row r="168" spans="14:15" ht="12.75">
      <c r="N168" s="73"/>
      <c r="O168" s="73"/>
    </row>
    <row r="169" spans="14:15" ht="12.75">
      <c r="N169" s="73"/>
      <c r="O169" s="73"/>
    </row>
    <row r="170" spans="14:15" ht="12.75">
      <c r="N170" s="73"/>
      <c r="O170" s="73"/>
    </row>
    <row r="171" spans="14:15" ht="12.75">
      <c r="N171" s="73"/>
      <c r="O171" s="73"/>
    </row>
    <row r="172" spans="14:15" ht="12.75">
      <c r="N172" s="73"/>
      <c r="O172" s="73"/>
    </row>
    <row r="173" spans="14:15" ht="12.75">
      <c r="N173" s="73"/>
      <c r="O173" s="73"/>
    </row>
    <row r="174" spans="14:15" ht="12.75">
      <c r="N174" s="73"/>
      <c r="O174" s="73"/>
    </row>
    <row r="175" spans="14:15" ht="12.75">
      <c r="N175" s="73"/>
      <c r="O175" s="73"/>
    </row>
    <row r="176" spans="14:15" ht="12.75">
      <c r="N176" s="73"/>
      <c r="O176" s="73"/>
    </row>
    <row r="177" spans="14:15" ht="12.75">
      <c r="N177" s="73"/>
      <c r="O177" s="73"/>
    </row>
    <row r="178" spans="14:15" ht="12.75">
      <c r="N178" s="73"/>
      <c r="O178" s="73"/>
    </row>
    <row r="179" spans="14:15" ht="12.75">
      <c r="N179" s="73"/>
      <c r="O179" s="73"/>
    </row>
    <row r="180" spans="14:15" ht="12.75">
      <c r="N180" s="73"/>
      <c r="O180" s="73"/>
    </row>
    <row r="181" spans="14:15" ht="12.75">
      <c r="N181" s="73"/>
      <c r="O181" s="73"/>
    </row>
    <row r="182" spans="14:15" ht="12.75">
      <c r="N182" s="73"/>
      <c r="O182" s="73"/>
    </row>
    <row r="183" spans="14:15" ht="12.75">
      <c r="N183" s="73"/>
      <c r="O183" s="73"/>
    </row>
    <row r="184" spans="14:15" ht="12.75">
      <c r="N184" s="73"/>
      <c r="O184" s="73"/>
    </row>
    <row r="185" spans="14:15" ht="12.75">
      <c r="N185" s="73"/>
      <c r="O185" s="73"/>
    </row>
    <row r="186" spans="14:15" ht="12.75">
      <c r="N186" s="73"/>
      <c r="O186" s="73"/>
    </row>
    <row r="187" spans="14:15" ht="12.75">
      <c r="N187" s="73"/>
      <c r="O187" s="73"/>
    </row>
    <row r="188" spans="14:15" ht="12.75">
      <c r="N188" s="73"/>
      <c r="O188" s="73"/>
    </row>
    <row r="189" spans="14:15" ht="12.75">
      <c r="N189" s="73"/>
      <c r="O189" s="73"/>
    </row>
    <row r="190" spans="14:15" ht="12.75">
      <c r="N190" s="73"/>
      <c r="O190" s="73"/>
    </row>
    <row r="191" spans="14:15" ht="12.75">
      <c r="N191" s="73"/>
      <c r="O191" s="73"/>
    </row>
    <row r="192" spans="14:15" ht="12.75">
      <c r="N192" s="73"/>
      <c r="O192" s="73"/>
    </row>
    <row r="193" spans="14:15" ht="12.75">
      <c r="N193" s="73"/>
      <c r="O193" s="73"/>
    </row>
    <row r="194" spans="14:15" ht="12.75">
      <c r="N194" s="73"/>
      <c r="O194" s="73"/>
    </row>
    <row r="195" spans="14:15" ht="12.75">
      <c r="N195" s="73"/>
      <c r="O195" s="73"/>
    </row>
    <row r="196" spans="14:15" ht="12.75">
      <c r="N196" s="73"/>
      <c r="O196" s="73"/>
    </row>
    <row r="197" spans="14:15" ht="12.75">
      <c r="N197" s="73"/>
      <c r="O197" s="73"/>
    </row>
    <row r="198" spans="14:15" ht="12.75">
      <c r="N198" s="73"/>
      <c r="O198" s="73"/>
    </row>
    <row r="199" spans="14:15" ht="12.75">
      <c r="N199" s="73"/>
      <c r="O199" s="73"/>
    </row>
    <row r="200" spans="14:15" ht="12.75">
      <c r="N200" s="73"/>
      <c r="O200" s="73"/>
    </row>
    <row r="201" spans="14:15" ht="12.75">
      <c r="N201" s="73"/>
      <c r="O201" s="73"/>
    </row>
    <row r="202" spans="14:15" ht="12.75">
      <c r="N202" s="73"/>
      <c r="O202" s="73"/>
    </row>
    <row r="203" spans="14:15" ht="12.75">
      <c r="N203" s="73"/>
      <c r="O203" s="73"/>
    </row>
    <row r="204" spans="14:15" ht="12.75">
      <c r="N204" s="73"/>
      <c r="O204" s="73"/>
    </row>
    <row r="205" spans="14:15" ht="12.75">
      <c r="N205" s="73"/>
      <c r="O205" s="73"/>
    </row>
    <row r="206" spans="14:15" ht="12.75">
      <c r="N206" s="73"/>
      <c r="O206" s="73"/>
    </row>
    <row r="207" spans="14:15" ht="12.75">
      <c r="N207" s="73"/>
      <c r="O207" s="73"/>
    </row>
    <row r="208" spans="14:15" ht="12.75">
      <c r="N208" s="73"/>
      <c r="O208" s="73"/>
    </row>
    <row r="209" spans="14:15" ht="12.75">
      <c r="N209" s="73"/>
      <c r="O209" s="73"/>
    </row>
    <row r="210" spans="14:15" ht="12.75">
      <c r="N210" s="73"/>
      <c r="O210" s="73"/>
    </row>
    <row r="211" spans="14:15" ht="12.75">
      <c r="N211" s="73"/>
      <c r="O211" s="73"/>
    </row>
    <row r="212" spans="14:15" ht="12.75">
      <c r="N212" s="73"/>
      <c r="O212" s="73"/>
    </row>
    <row r="213" spans="14:15" ht="12.75">
      <c r="N213" s="73"/>
      <c r="O213" s="73"/>
    </row>
    <row r="214" spans="14:15" ht="12.75">
      <c r="N214" s="73"/>
      <c r="O214" s="73"/>
    </row>
    <row r="215" spans="14:15" ht="12.75">
      <c r="N215" s="73"/>
      <c r="O215" s="73"/>
    </row>
    <row r="216" spans="14:15" ht="12.75">
      <c r="N216" s="73"/>
      <c r="O216" s="73"/>
    </row>
    <row r="217" spans="14:15" ht="12.75">
      <c r="N217" s="73"/>
      <c r="O217" s="73"/>
    </row>
    <row r="218" spans="14:15" ht="12.75">
      <c r="N218" s="73"/>
      <c r="O218" s="73"/>
    </row>
    <row r="219" spans="14:15" ht="12.75">
      <c r="N219" s="73"/>
      <c r="O219" s="73"/>
    </row>
  </sheetData>
  <autoFilter ref="A9:O130"/>
  <mergeCells count="17">
    <mergeCell ref="L7:M7"/>
    <mergeCell ref="A132:B132"/>
    <mergeCell ref="E132:I132"/>
    <mergeCell ref="A1:M1"/>
    <mergeCell ref="A6:A8"/>
    <mergeCell ref="B6:B8"/>
    <mergeCell ref="C6:E7"/>
    <mergeCell ref="F6:G6"/>
    <mergeCell ref="H6:M6"/>
    <mergeCell ref="F7:F8"/>
    <mergeCell ref="E133:I133"/>
    <mergeCell ref="E135:I135"/>
    <mergeCell ref="E136:I136"/>
    <mergeCell ref="K7:K8"/>
    <mergeCell ref="G7:G8"/>
    <mergeCell ref="H7:I7"/>
    <mergeCell ref="J7:J8"/>
  </mergeCells>
  <printOptions/>
  <pageMargins left="0.19" right="0.17" top="0.46" bottom="0.29" header="0.33" footer="0.16"/>
  <pageSetup horizontalDpi="600" verticalDpi="600" orientation="landscape" paperSize="9" scale="90" r:id="rId1"/>
</worksheet>
</file>

<file path=xl/worksheets/sheet3.xml><?xml version="1.0" encoding="utf-8"?>
<worksheet xmlns="http://schemas.openxmlformats.org/spreadsheetml/2006/main" xmlns:r="http://schemas.openxmlformats.org/officeDocument/2006/relationships">
  <dimension ref="A1:O221"/>
  <sheetViews>
    <sheetView zoomScale="75" zoomScaleNormal="75" workbookViewId="0" topLeftCell="A1">
      <selection activeCell="J162" sqref="J162"/>
    </sheetView>
  </sheetViews>
  <sheetFormatPr defaultColWidth="9.00390625" defaultRowHeight="12.75"/>
  <cols>
    <col min="1" max="1" width="47.75390625" style="2" customWidth="1"/>
    <col min="2" max="2" width="6.125" style="2" customWidth="1"/>
    <col min="3" max="3" width="25.625" style="33" customWidth="1"/>
    <col min="4" max="4" width="5.25390625" style="2" customWidth="1"/>
    <col min="5" max="5" width="6.875" style="2" customWidth="1"/>
    <col min="6" max="6" width="5.25390625" style="2" customWidth="1"/>
    <col min="7" max="7" width="5.25390625" style="33" customWidth="1"/>
    <col min="8" max="8" width="10.125" style="2" customWidth="1"/>
    <col min="9" max="9" width="10.125" style="33" customWidth="1"/>
    <col min="10" max="10" width="10.875" style="2" customWidth="1"/>
    <col min="11" max="11" width="10.375" style="2" bestFit="1" customWidth="1"/>
    <col min="12" max="12" width="10.125" style="2" bestFit="1" customWidth="1"/>
    <col min="13" max="13" width="10.125" style="33" bestFit="1" customWidth="1"/>
    <col min="14" max="16384" width="9.125" style="2" customWidth="1"/>
  </cols>
  <sheetData>
    <row r="1" spans="1:13" s="1" customFormat="1" ht="32.25" customHeight="1">
      <c r="A1" s="154" t="s">
        <v>412</v>
      </c>
      <c r="B1" s="154"/>
      <c r="C1" s="155"/>
      <c r="D1" s="154"/>
      <c r="E1" s="154"/>
      <c r="F1" s="154"/>
      <c r="G1" s="154"/>
      <c r="H1" s="154"/>
      <c r="I1" s="154"/>
      <c r="J1" s="154"/>
      <c r="K1" s="154"/>
      <c r="L1" s="154"/>
      <c r="M1" s="154"/>
    </row>
    <row r="2" spans="1:13" s="1" customFormat="1" ht="2.25" customHeight="1">
      <c r="A2" s="36"/>
      <c r="B2" s="36"/>
      <c r="C2" s="74"/>
      <c r="D2" s="36"/>
      <c r="E2" s="36"/>
      <c r="F2" s="36"/>
      <c r="G2" s="36"/>
      <c r="H2" s="36"/>
      <c r="I2" s="74"/>
      <c r="J2" s="36"/>
      <c r="K2" s="36"/>
      <c r="L2" s="36"/>
      <c r="M2" s="74"/>
    </row>
    <row r="3" spans="1:13" s="1" customFormat="1" ht="24" customHeight="1">
      <c r="A3" s="1" t="s">
        <v>6</v>
      </c>
      <c r="B3" s="36"/>
      <c r="C3" s="74"/>
      <c r="D3" s="36"/>
      <c r="E3" s="36"/>
      <c r="F3" s="36"/>
      <c r="G3" s="36"/>
      <c r="H3" s="36"/>
      <c r="I3" s="74"/>
      <c r="J3" s="36"/>
      <c r="K3" s="36"/>
      <c r="L3" s="36"/>
      <c r="M3" s="74"/>
    </row>
    <row r="4" spans="1:13" s="1" customFormat="1" ht="23.25" customHeight="1">
      <c r="A4" s="1" t="s">
        <v>371</v>
      </c>
      <c r="B4" s="36"/>
      <c r="C4" s="74"/>
      <c r="D4" s="36"/>
      <c r="E4" s="36"/>
      <c r="F4" s="36"/>
      <c r="G4" s="36"/>
      <c r="H4" s="36"/>
      <c r="I4" s="74"/>
      <c r="J4" s="36"/>
      <c r="K4" s="36"/>
      <c r="L4" s="36"/>
      <c r="M4" s="74"/>
    </row>
    <row r="5" spans="1:13" s="1" customFormat="1" ht="23.25" customHeight="1">
      <c r="A5" s="1" t="s">
        <v>268</v>
      </c>
      <c r="B5" s="36"/>
      <c r="C5" s="74"/>
      <c r="D5" s="36"/>
      <c r="E5" s="36"/>
      <c r="F5" s="36"/>
      <c r="G5" s="36"/>
      <c r="H5" s="36"/>
      <c r="I5" s="74"/>
      <c r="J5" s="36"/>
      <c r="K5" s="36"/>
      <c r="L5" s="36"/>
      <c r="M5" s="74"/>
    </row>
    <row r="6" spans="1:13" s="3" customFormat="1" ht="33.75" customHeight="1">
      <c r="A6" s="151" t="s">
        <v>394</v>
      </c>
      <c r="B6" s="151" t="s">
        <v>395</v>
      </c>
      <c r="C6" s="151" t="s">
        <v>396</v>
      </c>
      <c r="D6" s="151"/>
      <c r="E6" s="151"/>
      <c r="F6" s="151" t="s">
        <v>269</v>
      </c>
      <c r="G6" s="151"/>
      <c r="H6" s="151" t="s">
        <v>722</v>
      </c>
      <c r="I6" s="151"/>
      <c r="J6" s="151"/>
      <c r="K6" s="151"/>
      <c r="L6" s="151"/>
      <c r="M6" s="151"/>
    </row>
    <row r="7" spans="1:13" s="3" customFormat="1" ht="32.25" customHeight="1">
      <c r="A7" s="151"/>
      <c r="B7" s="151"/>
      <c r="C7" s="151"/>
      <c r="D7" s="151"/>
      <c r="E7" s="151"/>
      <c r="F7" s="156" t="s">
        <v>724</v>
      </c>
      <c r="G7" s="156" t="s">
        <v>725</v>
      </c>
      <c r="H7" s="151" t="s">
        <v>257</v>
      </c>
      <c r="I7" s="151"/>
      <c r="J7" s="151" t="s">
        <v>258</v>
      </c>
      <c r="K7" s="151" t="s">
        <v>259</v>
      </c>
      <c r="L7" s="151" t="s">
        <v>431</v>
      </c>
      <c r="M7" s="151"/>
    </row>
    <row r="8" spans="1:13" s="3" customFormat="1" ht="93.75" customHeight="1">
      <c r="A8" s="151"/>
      <c r="B8" s="151"/>
      <c r="C8" s="4" t="s">
        <v>397</v>
      </c>
      <c r="D8" s="37" t="s">
        <v>723</v>
      </c>
      <c r="E8" s="37" t="s">
        <v>433</v>
      </c>
      <c r="F8" s="156"/>
      <c r="G8" s="156"/>
      <c r="H8" s="4" t="s">
        <v>726</v>
      </c>
      <c r="I8" s="4" t="s">
        <v>727</v>
      </c>
      <c r="J8" s="151"/>
      <c r="K8" s="151"/>
      <c r="L8" s="4" t="s">
        <v>260</v>
      </c>
      <c r="M8" s="4" t="s">
        <v>600</v>
      </c>
    </row>
    <row r="9" spans="1:13" s="5" customFormat="1" ht="18" customHeight="1">
      <c r="A9" s="4">
        <v>1</v>
      </c>
      <c r="B9" s="4">
        <v>2</v>
      </c>
      <c r="C9" s="4">
        <v>3</v>
      </c>
      <c r="D9" s="4">
        <v>4</v>
      </c>
      <c r="E9" s="4">
        <v>5</v>
      </c>
      <c r="F9" s="4">
        <v>6</v>
      </c>
      <c r="G9" s="4">
        <v>7</v>
      </c>
      <c r="H9" s="4">
        <v>8</v>
      </c>
      <c r="I9" s="4">
        <v>9</v>
      </c>
      <c r="J9" s="4">
        <v>10</v>
      </c>
      <c r="K9" s="4">
        <v>11</v>
      </c>
      <c r="L9" s="4">
        <v>12</v>
      </c>
      <c r="M9" s="4">
        <v>13</v>
      </c>
    </row>
    <row r="10" spans="1:15" s="42" customFormat="1" ht="36">
      <c r="A10" s="46" t="s">
        <v>215</v>
      </c>
      <c r="B10" s="47" t="s">
        <v>335</v>
      </c>
      <c r="C10" s="48" t="s">
        <v>7</v>
      </c>
      <c r="D10" s="47" t="s">
        <v>7</v>
      </c>
      <c r="E10" s="47" t="s">
        <v>7</v>
      </c>
      <c r="F10" s="48" t="s">
        <v>7</v>
      </c>
      <c r="G10" s="48" t="s">
        <v>7</v>
      </c>
      <c r="H10" s="49">
        <f aca="true" t="shared" si="0" ref="H10:M10">H11+H97+H119+H126</f>
        <v>316062.976</v>
      </c>
      <c r="I10" s="49">
        <f t="shared" si="0"/>
        <v>304728.10000000003</v>
      </c>
      <c r="J10" s="49">
        <f t="shared" si="0"/>
        <v>371906.10000000003</v>
      </c>
      <c r="K10" s="49">
        <f t="shared" si="0"/>
        <v>302986.7</v>
      </c>
      <c r="L10" s="49">
        <f t="shared" si="0"/>
        <v>309414.7</v>
      </c>
      <c r="M10" s="49">
        <f t="shared" si="0"/>
        <v>307575.5</v>
      </c>
      <c r="N10" s="71"/>
      <c r="O10" s="71"/>
    </row>
    <row r="11" spans="1:15" s="42" customFormat="1" ht="114.75">
      <c r="A11" s="39" t="s">
        <v>361</v>
      </c>
      <c r="B11" s="38" t="s">
        <v>336</v>
      </c>
      <c r="C11" s="43" t="s">
        <v>680</v>
      </c>
      <c r="D11" s="53" t="s">
        <v>41</v>
      </c>
      <c r="E11" s="54" t="s">
        <v>377</v>
      </c>
      <c r="F11" s="40"/>
      <c r="G11" s="40"/>
      <c r="H11" s="24">
        <f aca="true" t="shared" si="1" ref="H11:M11">H12+H22+H26+H34+H45+H51+H54+H57+H59+H62+H69+H71+H82+H86+H88+H90+H93+H95</f>
        <v>168848.476</v>
      </c>
      <c r="I11" s="24">
        <f t="shared" si="1"/>
        <v>159952.2</v>
      </c>
      <c r="J11" s="24">
        <f t="shared" si="1"/>
        <v>232761.80000000002</v>
      </c>
      <c r="K11" s="24">
        <f t="shared" si="1"/>
        <v>175668.4</v>
      </c>
      <c r="L11" s="24">
        <f t="shared" si="1"/>
        <v>188377.6</v>
      </c>
      <c r="M11" s="24">
        <f t="shared" si="1"/>
        <v>188377.6</v>
      </c>
      <c r="N11" s="71"/>
      <c r="O11" s="71"/>
    </row>
    <row r="12" spans="1:15" s="6" customFormat="1" ht="65.25" customHeight="1">
      <c r="A12" s="65" t="s">
        <v>385</v>
      </c>
      <c r="B12" s="18" t="s">
        <v>337</v>
      </c>
      <c r="C12" s="23" t="s">
        <v>681</v>
      </c>
      <c r="D12" s="55" t="s">
        <v>402</v>
      </c>
      <c r="E12" s="55" t="s">
        <v>377</v>
      </c>
      <c r="F12" s="18" t="s">
        <v>452</v>
      </c>
      <c r="G12" s="18" t="s">
        <v>343</v>
      </c>
      <c r="H12" s="26">
        <f aca="true" t="shared" si="2" ref="H12:M12">SUM(H13:H21)</f>
        <v>16826.176</v>
      </c>
      <c r="I12" s="26">
        <f t="shared" si="2"/>
        <v>13654.300000000001</v>
      </c>
      <c r="J12" s="26">
        <f t="shared" si="2"/>
        <v>18790.3</v>
      </c>
      <c r="K12" s="26">
        <f t="shared" si="2"/>
        <v>19040.8</v>
      </c>
      <c r="L12" s="26">
        <f t="shared" si="2"/>
        <v>19201.5</v>
      </c>
      <c r="M12" s="26">
        <f t="shared" si="2"/>
        <v>19201.5</v>
      </c>
      <c r="N12" s="67"/>
      <c r="O12" s="67"/>
    </row>
    <row r="13" spans="1:15" s="6" customFormat="1" ht="86.25" customHeight="1">
      <c r="A13" s="29" t="s">
        <v>338</v>
      </c>
      <c r="B13" s="13"/>
      <c r="C13" s="21" t="s">
        <v>13</v>
      </c>
      <c r="D13" s="56"/>
      <c r="E13" s="57" t="s">
        <v>30</v>
      </c>
      <c r="F13" s="18" t="s">
        <v>126</v>
      </c>
      <c r="G13" s="19" t="s">
        <v>141</v>
      </c>
      <c r="H13" s="27">
        <f>3000-99-196.024</f>
        <v>2704.976</v>
      </c>
      <c r="I13" s="12">
        <v>0</v>
      </c>
      <c r="J13" s="12">
        <f>2900.2-83.1</f>
        <v>2817.1</v>
      </c>
      <c r="K13" s="12">
        <v>3000</v>
      </c>
      <c r="L13" s="12">
        <v>3000</v>
      </c>
      <c r="M13" s="12">
        <v>3000</v>
      </c>
      <c r="N13" s="67"/>
      <c r="O13" s="67"/>
    </row>
    <row r="14" spans="1:15" s="6" customFormat="1" ht="49.5" customHeight="1">
      <c r="A14" s="29" t="s">
        <v>339</v>
      </c>
      <c r="B14" s="13"/>
      <c r="C14" s="21" t="s">
        <v>204</v>
      </c>
      <c r="D14" s="58"/>
      <c r="E14" s="58"/>
      <c r="F14" s="18" t="s">
        <v>126</v>
      </c>
      <c r="G14" s="19" t="s">
        <v>127</v>
      </c>
      <c r="H14" s="27">
        <v>3836.9</v>
      </c>
      <c r="I14" s="12">
        <f>3408</f>
        <v>3408</v>
      </c>
      <c r="J14" s="12">
        <v>2660.4</v>
      </c>
      <c r="K14" s="12">
        <v>2612.2</v>
      </c>
      <c r="L14" s="12">
        <v>2737.6</v>
      </c>
      <c r="M14" s="12">
        <v>2737.6</v>
      </c>
      <c r="N14" s="67"/>
      <c r="O14" s="67"/>
    </row>
    <row r="15" spans="1:15" s="6" customFormat="1" ht="48.75" customHeight="1">
      <c r="A15" s="29" t="s">
        <v>8</v>
      </c>
      <c r="B15" s="13"/>
      <c r="C15" s="21" t="s">
        <v>265</v>
      </c>
      <c r="D15" s="57"/>
      <c r="E15" s="58"/>
      <c r="F15" s="18" t="s">
        <v>126</v>
      </c>
      <c r="G15" s="19" t="s">
        <v>127</v>
      </c>
      <c r="H15" s="27">
        <v>81.4</v>
      </c>
      <c r="I15" s="12">
        <v>81.4</v>
      </c>
      <c r="J15" s="12">
        <v>81.5</v>
      </c>
      <c r="K15" s="12">
        <v>85.6</v>
      </c>
      <c r="L15" s="12">
        <v>89.9</v>
      </c>
      <c r="M15" s="12">
        <v>89.9</v>
      </c>
      <c r="N15" s="67"/>
      <c r="O15" s="67"/>
    </row>
    <row r="16" spans="1:15" s="6" customFormat="1" ht="41.25" customHeight="1">
      <c r="A16" s="29" t="s">
        <v>340</v>
      </c>
      <c r="B16" s="13"/>
      <c r="C16" s="14"/>
      <c r="D16" s="58"/>
      <c r="E16" s="58"/>
      <c r="F16" s="18" t="s">
        <v>126</v>
      </c>
      <c r="G16" s="19" t="s">
        <v>127</v>
      </c>
      <c r="H16" s="27">
        <v>0</v>
      </c>
      <c r="I16" s="12">
        <v>0</v>
      </c>
      <c r="J16" s="12">
        <v>100</v>
      </c>
      <c r="K16" s="12">
        <v>100</v>
      </c>
      <c r="L16" s="12">
        <v>100</v>
      </c>
      <c r="M16" s="12">
        <v>100</v>
      </c>
      <c r="N16" s="67"/>
      <c r="O16" s="67"/>
    </row>
    <row r="17" spans="1:15" s="6" customFormat="1" ht="27.75" customHeight="1">
      <c r="A17" s="29" t="s">
        <v>341</v>
      </c>
      <c r="B17" s="13"/>
      <c r="C17" s="14"/>
      <c r="D17" s="58"/>
      <c r="E17" s="58"/>
      <c r="F17" s="18" t="s">
        <v>126</v>
      </c>
      <c r="G17" s="19" t="s">
        <v>127</v>
      </c>
      <c r="H17" s="27">
        <v>81.3</v>
      </c>
      <c r="I17" s="12">
        <f>21.9+59.4</f>
        <v>81.3</v>
      </c>
      <c r="J17" s="12">
        <v>23</v>
      </c>
      <c r="K17" s="12">
        <v>24</v>
      </c>
      <c r="L17" s="12">
        <v>25</v>
      </c>
      <c r="M17" s="12">
        <v>25</v>
      </c>
      <c r="N17" s="67"/>
      <c r="O17" s="67"/>
    </row>
    <row r="18" spans="1:15" s="6" customFormat="1" ht="121.5" customHeight="1">
      <c r="A18" s="29" t="s">
        <v>48</v>
      </c>
      <c r="B18" s="13"/>
      <c r="C18" s="22" t="s">
        <v>632</v>
      </c>
      <c r="D18" s="56"/>
      <c r="E18" s="57" t="s">
        <v>31</v>
      </c>
      <c r="F18" s="18" t="s">
        <v>334</v>
      </c>
      <c r="G18" s="19" t="s">
        <v>126</v>
      </c>
      <c r="H18" s="27">
        <v>9486.6</v>
      </c>
      <c r="I18" s="12">
        <v>9486.6</v>
      </c>
      <c r="J18" s="12">
        <v>12549</v>
      </c>
      <c r="K18" s="12">
        <v>12549</v>
      </c>
      <c r="L18" s="12">
        <v>12549</v>
      </c>
      <c r="M18" s="12">
        <v>12549</v>
      </c>
      <c r="N18" s="67"/>
      <c r="O18" s="67"/>
    </row>
    <row r="19" spans="1:15" s="6" customFormat="1" ht="72.75" customHeight="1">
      <c r="A19" s="29" t="s">
        <v>49</v>
      </c>
      <c r="B19" s="13"/>
      <c r="C19" s="21" t="s">
        <v>543</v>
      </c>
      <c r="D19" s="57" t="s">
        <v>410</v>
      </c>
      <c r="E19" s="57" t="s">
        <v>32</v>
      </c>
      <c r="F19" s="18" t="s">
        <v>334</v>
      </c>
      <c r="G19" s="19" t="s">
        <v>136</v>
      </c>
      <c r="H19" s="27">
        <v>435</v>
      </c>
      <c r="I19" s="12">
        <v>435</v>
      </c>
      <c r="J19" s="12">
        <v>540</v>
      </c>
      <c r="K19" s="12">
        <v>570</v>
      </c>
      <c r="L19" s="12">
        <v>600</v>
      </c>
      <c r="M19" s="12">
        <v>600</v>
      </c>
      <c r="N19" s="67"/>
      <c r="O19" s="67"/>
    </row>
    <row r="20" spans="1:15" s="6" customFormat="1" ht="48.75" customHeight="1">
      <c r="A20" s="29" t="s">
        <v>372</v>
      </c>
      <c r="B20" s="13"/>
      <c r="C20" s="21" t="s">
        <v>204</v>
      </c>
      <c r="D20" s="57"/>
      <c r="E20" s="57"/>
      <c r="F20" s="18" t="s">
        <v>126</v>
      </c>
      <c r="G20" s="19" t="s">
        <v>127</v>
      </c>
      <c r="H20" s="27">
        <f>200</f>
        <v>200</v>
      </c>
      <c r="I20" s="12">
        <v>162</v>
      </c>
      <c r="J20" s="12">
        <v>0</v>
      </c>
      <c r="K20" s="12">
        <v>0</v>
      </c>
      <c r="L20" s="12">
        <v>0</v>
      </c>
      <c r="M20" s="12">
        <v>0</v>
      </c>
      <c r="N20" s="67"/>
      <c r="O20" s="67"/>
    </row>
    <row r="21" spans="1:15" s="6" customFormat="1" ht="86.25" customHeight="1">
      <c r="A21" s="29" t="s">
        <v>373</v>
      </c>
      <c r="B21" s="13"/>
      <c r="C21" s="21" t="s">
        <v>748</v>
      </c>
      <c r="D21" s="57"/>
      <c r="E21" s="57" t="s">
        <v>360</v>
      </c>
      <c r="F21" s="18" t="s">
        <v>126</v>
      </c>
      <c r="G21" s="19" t="s">
        <v>127</v>
      </c>
      <c r="H21" s="27">
        <f>100-100</f>
        <v>0</v>
      </c>
      <c r="I21" s="12">
        <v>0</v>
      </c>
      <c r="J21" s="12">
        <f>100-80.7</f>
        <v>19.299999999999997</v>
      </c>
      <c r="K21" s="12">
        <v>100</v>
      </c>
      <c r="L21" s="12">
        <v>100</v>
      </c>
      <c r="M21" s="12">
        <v>100</v>
      </c>
      <c r="N21" s="67"/>
      <c r="O21" s="67"/>
    </row>
    <row r="22" spans="1:13" s="6" customFormat="1" ht="61.5" customHeight="1">
      <c r="A22" s="65" t="s">
        <v>362</v>
      </c>
      <c r="B22" s="18" t="s">
        <v>129</v>
      </c>
      <c r="C22" s="23" t="s">
        <v>38</v>
      </c>
      <c r="D22" s="59"/>
      <c r="E22" s="55" t="s">
        <v>33</v>
      </c>
      <c r="F22" s="18" t="s">
        <v>332</v>
      </c>
      <c r="G22" s="18" t="s">
        <v>333</v>
      </c>
      <c r="H22" s="24">
        <f aca="true" t="shared" si="3" ref="H22:M22">SUM(H23:H25)</f>
        <v>432.79999999999995</v>
      </c>
      <c r="I22" s="26">
        <f t="shared" si="3"/>
        <v>432.7</v>
      </c>
      <c r="J22" s="26">
        <f t="shared" si="3"/>
        <v>504.5</v>
      </c>
      <c r="K22" s="26">
        <f t="shared" si="3"/>
        <v>249</v>
      </c>
      <c r="L22" s="26">
        <f t="shared" si="3"/>
        <v>204.5</v>
      </c>
      <c r="M22" s="26">
        <f t="shared" si="3"/>
        <v>204.5</v>
      </c>
    </row>
    <row r="23" spans="1:13" s="6" customFormat="1" ht="48.75" customHeight="1">
      <c r="A23" s="29" t="s">
        <v>674</v>
      </c>
      <c r="B23" s="79"/>
      <c r="C23" s="21" t="s">
        <v>204</v>
      </c>
      <c r="D23" s="60"/>
      <c r="E23" s="80"/>
      <c r="F23" s="18" t="s">
        <v>126</v>
      </c>
      <c r="G23" s="19" t="s">
        <v>127</v>
      </c>
      <c r="H23" s="27">
        <v>55.9</v>
      </c>
      <c r="I23" s="12">
        <v>55.8</v>
      </c>
      <c r="J23" s="12">
        <v>60</v>
      </c>
      <c r="K23" s="12">
        <v>60</v>
      </c>
      <c r="L23" s="12">
        <v>60</v>
      </c>
      <c r="M23" s="12">
        <v>60</v>
      </c>
    </row>
    <row r="24" spans="1:13" s="6" customFormat="1" ht="61.5" customHeight="1">
      <c r="A24" s="29" t="s">
        <v>675</v>
      </c>
      <c r="B24" s="79"/>
      <c r="C24" s="22" t="s">
        <v>436</v>
      </c>
      <c r="D24" s="57" t="s">
        <v>437</v>
      </c>
      <c r="E24" s="57" t="s">
        <v>33</v>
      </c>
      <c r="F24" s="18" t="s">
        <v>126</v>
      </c>
      <c r="G24" s="19" t="s">
        <v>127</v>
      </c>
      <c r="H24" s="27">
        <v>376.7</v>
      </c>
      <c r="I24" s="12">
        <v>376.7</v>
      </c>
      <c r="J24" s="12">
        <v>404.5</v>
      </c>
      <c r="K24" s="12">
        <v>174</v>
      </c>
      <c r="L24" s="12">
        <v>129.5</v>
      </c>
      <c r="M24" s="12">
        <v>129.5</v>
      </c>
    </row>
    <row r="25" spans="1:13" s="6" customFormat="1" ht="62.25" customHeight="1">
      <c r="A25" s="29" t="s">
        <v>676</v>
      </c>
      <c r="B25" s="79"/>
      <c r="C25" s="22" t="s">
        <v>436</v>
      </c>
      <c r="D25" s="57" t="s">
        <v>39</v>
      </c>
      <c r="E25" s="57" t="s">
        <v>33</v>
      </c>
      <c r="F25" s="18" t="s">
        <v>126</v>
      </c>
      <c r="G25" s="19" t="s">
        <v>127</v>
      </c>
      <c r="H25" s="27">
        <v>0.2</v>
      </c>
      <c r="I25" s="12">
        <v>0.2</v>
      </c>
      <c r="J25" s="12">
        <v>40</v>
      </c>
      <c r="K25" s="12">
        <v>15</v>
      </c>
      <c r="L25" s="12">
        <v>15</v>
      </c>
      <c r="M25" s="12">
        <v>15</v>
      </c>
    </row>
    <row r="26" spans="1:15" s="6" customFormat="1" ht="61.5" customHeight="1">
      <c r="A26" s="30" t="s">
        <v>363</v>
      </c>
      <c r="B26" s="18" t="s">
        <v>132</v>
      </c>
      <c r="C26" s="25" t="s">
        <v>113</v>
      </c>
      <c r="D26" s="61" t="s">
        <v>114</v>
      </c>
      <c r="E26" s="55" t="s">
        <v>380</v>
      </c>
      <c r="F26" s="18" t="s">
        <v>130</v>
      </c>
      <c r="G26" s="18" t="s">
        <v>131</v>
      </c>
      <c r="H26" s="26">
        <f aca="true" t="shared" si="4" ref="H26:M26">SUM(H27:H33)</f>
        <v>8817.9</v>
      </c>
      <c r="I26" s="26">
        <f t="shared" si="4"/>
        <v>8087.8</v>
      </c>
      <c r="J26" s="26">
        <f t="shared" si="4"/>
        <v>23623</v>
      </c>
      <c r="K26" s="26">
        <f t="shared" si="4"/>
        <v>22074.4</v>
      </c>
      <c r="L26" s="26">
        <f t="shared" si="4"/>
        <v>29096</v>
      </c>
      <c r="M26" s="26">
        <f t="shared" si="4"/>
        <v>29096</v>
      </c>
      <c r="N26" s="67"/>
      <c r="O26" s="67"/>
    </row>
    <row r="27" spans="1:15" s="6" customFormat="1" ht="72.75" customHeight="1">
      <c r="A27" s="29" t="s">
        <v>640</v>
      </c>
      <c r="B27" s="13"/>
      <c r="C27" s="22" t="s">
        <v>20</v>
      </c>
      <c r="D27" s="57" t="s">
        <v>393</v>
      </c>
      <c r="E27" s="57" t="s">
        <v>749</v>
      </c>
      <c r="F27" s="18" t="s">
        <v>130</v>
      </c>
      <c r="G27" s="19" t="s">
        <v>131</v>
      </c>
      <c r="H27" s="27">
        <v>0</v>
      </c>
      <c r="I27" s="12">
        <v>0</v>
      </c>
      <c r="J27" s="12">
        <v>1000</v>
      </c>
      <c r="K27" s="12">
        <v>1000</v>
      </c>
      <c r="L27" s="12">
        <v>1000</v>
      </c>
      <c r="M27" s="12">
        <v>1000</v>
      </c>
      <c r="N27" s="67"/>
      <c r="O27" s="67"/>
    </row>
    <row r="28" spans="1:15" s="6" customFormat="1" ht="158.25" customHeight="1">
      <c r="A28" s="29" t="s">
        <v>22</v>
      </c>
      <c r="B28" s="13"/>
      <c r="C28" s="22" t="s">
        <v>21</v>
      </c>
      <c r="D28" s="57" t="s">
        <v>112</v>
      </c>
      <c r="E28" s="57" t="s">
        <v>747</v>
      </c>
      <c r="F28" s="18" t="s">
        <v>130</v>
      </c>
      <c r="G28" s="19" t="s">
        <v>131</v>
      </c>
      <c r="H28" s="27">
        <v>7300.4</v>
      </c>
      <c r="I28" s="12">
        <v>6570.3</v>
      </c>
      <c r="J28" s="12">
        <v>17749.9</v>
      </c>
      <c r="K28" s="12">
        <v>14664.9</v>
      </c>
      <c r="L28" s="12">
        <v>22171.3</v>
      </c>
      <c r="M28" s="12">
        <v>22171.3</v>
      </c>
      <c r="N28" s="67"/>
      <c r="O28" s="67"/>
    </row>
    <row r="29" spans="1:15" s="6" customFormat="1" ht="62.25" customHeight="1">
      <c r="A29" s="29" t="s">
        <v>23</v>
      </c>
      <c r="B29" s="13"/>
      <c r="C29" s="22" t="s">
        <v>113</v>
      </c>
      <c r="D29" s="57" t="s">
        <v>34</v>
      </c>
      <c r="E29" s="57" t="s">
        <v>380</v>
      </c>
      <c r="F29" s="18" t="s">
        <v>130</v>
      </c>
      <c r="G29" s="19" t="s">
        <v>131</v>
      </c>
      <c r="H29" s="27">
        <v>363.8</v>
      </c>
      <c r="I29" s="12">
        <v>363.8</v>
      </c>
      <c r="J29" s="12">
        <v>390</v>
      </c>
      <c r="K29" s="12">
        <v>409.5</v>
      </c>
      <c r="L29" s="12">
        <v>424.7</v>
      </c>
      <c r="M29" s="12">
        <v>424.7</v>
      </c>
      <c r="N29" s="67"/>
      <c r="O29" s="67"/>
    </row>
    <row r="30" spans="1:15" s="90" customFormat="1" ht="72.75" customHeight="1">
      <c r="A30" s="29" t="s">
        <v>633</v>
      </c>
      <c r="B30" s="86"/>
      <c r="C30" s="22" t="s">
        <v>738</v>
      </c>
      <c r="D30" s="88"/>
      <c r="E30" s="57" t="s">
        <v>749</v>
      </c>
      <c r="F30" s="18" t="s">
        <v>130</v>
      </c>
      <c r="G30" s="19" t="s">
        <v>131</v>
      </c>
      <c r="H30" s="27">
        <v>0</v>
      </c>
      <c r="I30" s="12">
        <v>0</v>
      </c>
      <c r="J30" s="12">
        <v>0</v>
      </c>
      <c r="K30" s="12">
        <v>4000</v>
      </c>
      <c r="L30" s="12">
        <v>4000</v>
      </c>
      <c r="M30" s="12">
        <v>4000</v>
      </c>
      <c r="N30" s="89"/>
      <c r="O30" s="89"/>
    </row>
    <row r="31" spans="1:15" s="6" customFormat="1" ht="72.75" customHeight="1">
      <c r="A31" s="29" t="s">
        <v>634</v>
      </c>
      <c r="B31" s="13"/>
      <c r="C31" s="22" t="s">
        <v>738</v>
      </c>
      <c r="D31" s="57" t="s">
        <v>112</v>
      </c>
      <c r="E31" s="57" t="s">
        <v>749</v>
      </c>
      <c r="F31" s="18" t="s">
        <v>130</v>
      </c>
      <c r="G31" s="19" t="s">
        <v>131</v>
      </c>
      <c r="H31" s="27">
        <v>0</v>
      </c>
      <c r="I31" s="12">
        <v>0</v>
      </c>
      <c r="J31" s="12">
        <v>3000</v>
      </c>
      <c r="K31" s="12">
        <v>2000</v>
      </c>
      <c r="L31" s="12">
        <v>0</v>
      </c>
      <c r="M31" s="12">
        <v>0</v>
      </c>
      <c r="N31" s="67"/>
      <c r="O31" s="67"/>
    </row>
    <row r="32" spans="1:15" s="6" customFormat="1" ht="74.25" customHeight="1">
      <c r="A32" s="29" t="s">
        <v>635</v>
      </c>
      <c r="B32" s="13"/>
      <c r="C32" s="22" t="s">
        <v>738</v>
      </c>
      <c r="D32" s="57" t="s">
        <v>112</v>
      </c>
      <c r="E32" s="57" t="s">
        <v>749</v>
      </c>
      <c r="F32" s="18" t="s">
        <v>130</v>
      </c>
      <c r="G32" s="19" t="s">
        <v>131</v>
      </c>
      <c r="H32" s="27">
        <v>0</v>
      </c>
      <c r="I32" s="12">
        <v>0</v>
      </c>
      <c r="J32" s="12">
        <v>1400</v>
      </c>
      <c r="K32" s="12">
        <v>0</v>
      </c>
      <c r="L32" s="12">
        <v>1500</v>
      </c>
      <c r="M32" s="12">
        <v>1500</v>
      </c>
      <c r="N32" s="67"/>
      <c r="O32" s="67"/>
    </row>
    <row r="33" spans="1:15" s="90" customFormat="1" ht="27.75" customHeight="1">
      <c r="A33" s="29" t="s">
        <v>636</v>
      </c>
      <c r="B33" s="86"/>
      <c r="C33" s="87"/>
      <c r="D33" s="88"/>
      <c r="E33" s="88"/>
      <c r="F33" s="18" t="s">
        <v>130</v>
      </c>
      <c r="G33" s="19" t="s">
        <v>131</v>
      </c>
      <c r="H33" s="27">
        <v>1153.7</v>
      </c>
      <c r="I33" s="12">
        <v>1153.7</v>
      </c>
      <c r="J33" s="12">
        <v>83.1</v>
      </c>
      <c r="K33" s="12">
        <v>0</v>
      </c>
      <c r="L33" s="12">
        <v>0</v>
      </c>
      <c r="M33" s="12">
        <v>0</v>
      </c>
      <c r="N33" s="89"/>
      <c r="O33" s="89"/>
    </row>
    <row r="34" spans="1:15" s="6" customFormat="1" ht="173.25" customHeight="1">
      <c r="A34" s="30" t="s">
        <v>710</v>
      </c>
      <c r="B34" s="16" t="s">
        <v>134</v>
      </c>
      <c r="C34" s="25" t="s">
        <v>639</v>
      </c>
      <c r="D34" s="55" t="s">
        <v>427</v>
      </c>
      <c r="E34" s="55" t="s">
        <v>35</v>
      </c>
      <c r="F34" s="18" t="s">
        <v>398</v>
      </c>
      <c r="G34" s="18" t="s">
        <v>133</v>
      </c>
      <c r="H34" s="26">
        <f aca="true" t="shared" si="5" ref="H34:M34">SUM(H35:H44)</f>
        <v>41116.5</v>
      </c>
      <c r="I34" s="26">
        <f t="shared" si="5"/>
        <v>40923.2</v>
      </c>
      <c r="J34" s="26">
        <f t="shared" si="5"/>
        <v>58999.600000000006</v>
      </c>
      <c r="K34" s="26">
        <f t="shared" si="5"/>
        <v>36920.6</v>
      </c>
      <c r="L34" s="26">
        <f t="shared" si="5"/>
        <v>38710.8</v>
      </c>
      <c r="M34" s="26">
        <f t="shared" si="5"/>
        <v>38710.8</v>
      </c>
      <c r="N34" s="72"/>
      <c r="O34" s="67"/>
    </row>
    <row r="35" spans="1:15" s="6" customFormat="1" ht="110.25" customHeight="1">
      <c r="A35" s="29" t="s">
        <v>387</v>
      </c>
      <c r="B35" s="13"/>
      <c r="C35" s="22" t="s">
        <v>273</v>
      </c>
      <c r="D35" s="56" t="s">
        <v>212</v>
      </c>
      <c r="E35" s="57" t="s">
        <v>747</v>
      </c>
      <c r="F35" s="18" t="s">
        <v>398</v>
      </c>
      <c r="G35" s="19" t="s">
        <v>133</v>
      </c>
      <c r="H35" s="27">
        <v>25127.5</v>
      </c>
      <c r="I35" s="12">
        <v>24934.6</v>
      </c>
      <c r="J35" s="12">
        <v>28923.8</v>
      </c>
      <c r="K35" s="12">
        <v>30370</v>
      </c>
      <c r="L35" s="12">
        <v>31888.5</v>
      </c>
      <c r="M35" s="12">
        <v>31888.5</v>
      </c>
      <c r="N35" s="72"/>
      <c r="O35" s="67"/>
    </row>
    <row r="36" spans="1:15" s="6" customFormat="1" ht="111" customHeight="1">
      <c r="A36" s="29" t="s">
        <v>161</v>
      </c>
      <c r="B36" s="13"/>
      <c r="C36" s="22" t="s">
        <v>273</v>
      </c>
      <c r="D36" s="57" t="s">
        <v>109</v>
      </c>
      <c r="E36" s="57" t="s">
        <v>747</v>
      </c>
      <c r="F36" s="18" t="s">
        <v>398</v>
      </c>
      <c r="G36" s="19" t="s">
        <v>133</v>
      </c>
      <c r="H36" s="27">
        <v>4374.8</v>
      </c>
      <c r="I36" s="12">
        <v>4374.6</v>
      </c>
      <c r="J36" s="12">
        <v>4492</v>
      </c>
      <c r="K36" s="12">
        <v>4380.6</v>
      </c>
      <c r="L36" s="12">
        <v>4599.8</v>
      </c>
      <c r="M36" s="12">
        <v>4599.8</v>
      </c>
      <c r="N36" s="72"/>
      <c r="O36" s="67"/>
    </row>
    <row r="37" spans="1:15" s="6" customFormat="1" ht="108.75" customHeight="1">
      <c r="A37" s="29" t="s">
        <v>277</v>
      </c>
      <c r="B37" s="13"/>
      <c r="C37" s="22" t="s">
        <v>273</v>
      </c>
      <c r="D37" s="56" t="s">
        <v>214</v>
      </c>
      <c r="E37" s="57" t="s">
        <v>747</v>
      </c>
      <c r="F37" s="18" t="s">
        <v>398</v>
      </c>
      <c r="G37" s="19" t="s">
        <v>133</v>
      </c>
      <c r="H37" s="27">
        <v>8922.1</v>
      </c>
      <c r="I37" s="12">
        <v>8921.9</v>
      </c>
      <c r="J37" s="12">
        <v>772.5</v>
      </c>
      <c r="K37" s="12">
        <v>1050</v>
      </c>
      <c r="L37" s="12">
        <v>1102.5</v>
      </c>
      <c r="M37" s="12">
        <v>1102.5</v>
      </c>
      <c r="N37" s="67"/>
      <c r="O37" s="67"/>
    </row>
    <row r="38" spans="1:15" s="6" customFormat="1" ht="60.75" customHeight="1">
      <c r="A38" s="29" t="s">
        <v>278</v>
      </c>
      <c r="B38" s="13"/>
      <c r="C38" s="22" t="s">
        <v>275</v>
      </c>
      <c r="D38" s="56" t="s">
        <v>214</v>
      </c>
      <c r="E38" s="57" t="s">
        <v>637</v>
      </c>
      <c r="F38" s="18" t="s">
        <v>398</v>
      </c>
      <c r="G38" s="19" t="s">
        <v>133</v>
      </c>
      <c r="H38" s="27">
        <v>0</v>
      </c>
      <c r="I38" s="12">
        <v>0</v>
      </c>
      <c r="J38" s="12">
        <v>11243</v>
      </c>
      <c r="K38" s="12">
        <v>0</v>
      </c>
      <c r="L38" s="12">
        <v>0</v>
      </c>
      <c r="M38" s="12">
        <v>0</v>
      </c>
      <c r="N38" s="67"/>
      <c r="O38" s="67"/>
    </row>
    <row r="39" spans="1:15" s="6" customFormat="1" ht="61.5" customHeight="1">
      <c r="A39" s="29" t="s">
        <v>764</v>
      </c>
      <c r="B39" s="13"/>
      <c r="C39" s="22" t="s">
        <v>120</v>
      </c>
      <c r="D39" s="56" t="s">
        <v>214</v>
      </c>
      <c r="E39" s="57" t="s">
        <v>17</v>
      </c>
      <c r="F39" s="18" t="s">
        <v>398</v>
      </c>
      <c r="G39" s="19" t="s">
        <v>133</v>
      </c>
      <c r="H39" s="27">
        <v>96</v>
      </c>
      <c r="I39" s="12">
        <v>96</v>
      </c>
      <c r="J39" s="12">
        <v>0</v>
      </c>
      <c r="K39" s="12">
        <v>0</v>
      </c>
      <c r="L39" s="12">
        <v>0</v>
      </c>
      <c r="M39" s="12">
        <v>0</v>
      </c>
      <c r="N39" s="67"/>
      <c r="O39" s="67"/>
    </row>
    <row r="40" spans="1:15" s="6" customFormat="1" ht="148.5" customHeight="1">
      <c r="A40" s="29" t="s">
        <v>765</v>
      </c>
      <c r="B40" s="13"/>
      <c r="C40" s="22" t="s">
        <v>589</v>
      </c>
      <c r="D40" s="56" t="s">
        <v>214</v>
      </c>
      <c r="E40" s="57" t="s">
        <v>276</v>
      </c>
      <c r="F40" s="18" t="s">
        <v>398</v>
      </c>
      <c r="G40" s="19" t="s">
        <v>133</v>
      </c>
      <c r="H40" s="27">
        <f>963.7+550</f>
        <v>1513.7</v>
      </c>
      <c r="I40" s="12">
        <v>1513.7</v>
      </c>
      <c r="J40" s="12">
        <f>323+419.9</f>
        <v>742.9</v>
      </c>
      <c r="K40" s="12">
        <v>0</v>
      </c>
      <c r="L40" s="12">
        <v>0</v>
      </c>
      <c r="M40" s="12">
        <v>0</v>
      </c>
      <c r="N40" s="67"/>
      <c r="O40" s="67"/>
    </row>
    <row r="41" spans="1:15" s="6" customFormat="1" ht="109.5" customHeight="1">
      <c r="A41" s="29" t="s">
        <v>766</v>
      </c>
      <c r="B41" s="13"/>
      <c r="C41" s="22" t="s">
        <v>273</v>
      </c>
      <c r="D41" s="56" t="s">
        <v>214</v>
      </c>
      <c r="E41" s="57" t="s">
        <v>747</v>
      </c>
      <c r="F41" s="18" t="s">
        <v>398</v>
      </c>
      <c r="G41" s="19" t="s">
        <v>133</v>
      </c>
      <c r="H41" s="27">
        <v>1082.4</v>
      </c>
      <c r="I41" s="12">
        <v>1082.4</v>
      </c>
      <c r="J41" s="12">
        <v>227.5</v>
      </c>
      <c r="K41" s="12">
        <v>0</v>
      </c>
      <c r="L41" s="12">
        <v>0</v>
      </c>
      <c r="M41" s="12">
        <v>0</v>
      </c>
      <c r="N41" s="67"/>
      <c r="O41" s="67"/>
    </row>
    <row r="42" spans="1:13" ht="61.5" customHeight="1">
      <c r="A42" s="77" t="s">
        <v>767</v>
      </c>
      <c r="B42" s="78"/>
      <c r="C42" s="81" t="s">
        <v>274</v>
      </c>
      <c r="D42" s="76"/>
      <c r="E42" s="57" t="s">
        <v>749</v>
      </c>
      <c r="F42" s="18" t="s">
        <v>398</v>
      </c>
      <c r="G42" s="19" t="s">
        <v>133</v>
      </c>
      <c r="H42" s="27">
        <v>0</v>
      </c>
      <c r="I42" s="12">
        <v>0</v>
      </c>
      <c r="J42" s="12">
        <v>400</v>
      </c>
      <c r="K42" s="12">
        <v>0</v>
      </c>
      <c r="L42" s="12">
        <v>0</v>
      </c>
      <c r="M42" s="12">
        <v>0</v>
      </c>
    </row>
    <row r="43" spans="1:13" ht="87" customHeight="1">
      <c r="A43" s="77" t="s">
        <v>711</v>
      </c>
      <c r="B43" s="78"/>
      <c r="C43" s="81" t="s">
        <v>169</v>
      </c>
      <c r="D43" s="76"/>
      <c r="E43" s="57" t="s">
        <v>749</v>
      </c>
      <c r="F43" s="18" t="s">
        <v>398</v>
      </c>
      <c r="G43" s="19" t="s">
        <v>133</v>
      </c>
      <c r="H43" s="27">
        <v>0</v>
      </c>
      <c r="I43" s="12">
        <v>0</v>
      </c>
      <c r="J43" s="12">
        <v>0</v>
      </c>
      <c r="K43" s="12">
        <v>1120</v>
      </c>
      <c r="L43" s="12">
        <v>1120</v>
      </c>
      <c r="M43" s="12">
        <v>1120</v>
      </c>
    </row>
    <row r="44" spans="1:13" ht="87" customHeight="1">
      <c r="A44" s="77" t="s">
        <v>246</v>
      </c>
      <c r="B44" s="78"/>
      <c r="C44" s="81" t="s">
        <v>169</v>
      </c>
      <c r="D44" s="76"/>
      <c r="E44" s="57" t="s">
        <v>749</v>
      </c>
      <c r="F44" s="18" t="s">
        <v>398</v>
      </c>
      <c r="G44" s="19" t="s">
        <v>133</v>
      </c>
      <c r="H44" s="27">
        <v>0</v>
      </c>
      <c r="I44" s="12">
        <v>0</v>
      </c>
      <c r="J44" s="12">
        <v>12197.9</v>
      </c>
      <c r="K44" s="12">
        <v>0</v>
      </c>
      <c r="L44" s="12">
        <v>0</v>
      </c>
      <c r="M44" s="12">
        <v>0</v>
      </c>
    </row>
    <row r="45" spans="1:15" s="6" customFormat="1" ht="105.75" customHeight="1">
      <c r="A45" s="30" t="s">
        <v>388</v>
      </c>
      <c r="B45" s="18" t="s">
        <v>135</v>
      </c>
      <c r="C45" s="23" t="s">
        <v>681</v>
      </c>
      <c r="D45" s="55" t="s">
        <v>400</v>
      </c>
      <c r="E45" s="61" t="s">
        <v>380</v>
      </c>
      <c r="F45" s="18" t="s">
        <v>130</v>
      </c>
      <c r="G45" s="18" t="s">
        <v>126</v>
      </c>
      <c r="H45" s="24">
        <f aca="true" t="shared" si="6" ref="H45:M45">SUM(H46:H50)</f>
        <v>11748.1</v>
      </c>
      <c r="I45" s="26">
        <f t="shared" si="6"/>
        <v>11336</v>
      </c>
      <c r="J45" s="26">
        <f t="shared" si="6"/>
        <v>4086</v>
      </c>
      <c r="K45" s="26">
        <f t="shared" si="6"/>
        <v>5012.700000000001</v>
      </c>
      <c r="L45" s="26">
        <f t="shared" si="6"/>
        <v>5058.1</v>
      </c>
      <c r="M45" s="26">
        <f t="shared" si="6"/>
        <v>5058.1</v>
      </c>
      <c r="N45" s="67"/>
      <c r="O45" s="67"/>
    </row>
    <row r="46" spans="1:15" s="6" customFormat="1" ht="134.25" customHeight="1">
      <c r="A46" s="29" t="s">
        <v>550</v>
      </c>
      <c r="B46" s="13"/>
      <c r="C46" s="22" t="s">
        <v>266</v>
      </c>
      <c r="D46" s="58"/>
      <c r="E46" s="56" t="s">
        <v>751</v>
      </c>
      <c r="F46" s="18" t="s">
        <v>130</v>
      </c>
      <c r="G46" s="19" t="s">
        <v>126</v>
      </c>
      <c r="H46" s="27">
        <v>850</v>
      </c>
      <c r="I46" s="12">
        <v>849.3</v>
      </c>
      <c r="J46" s="12">
        <v>886</v>
      </c>
      <c r="K46" s="12">
        <v>906.1</v>
      </c>
      <c r="L46" s="12">
        <v>951.5</v>
      </c>
      <c r="M46" s="12">
        <v>951.5</v>
      </c>
      <c r="N46" s="67"/>
      <c r="O46" s="67"/>
    </row>
    <row r="47" spans="1:15" s="6" customFormat="1" ht="121.5" customHeight="1">
      <c r="A47" s="29" t="s">
        <v>551</v>
      </c>
      <c r="B47" s="13"/>
      <c r="C47" s="22" t="s">
        <v>418</v>
      </c>
      <c r="D47" s="57" t="s">
        <v>419</v>
      </c>
      <c r="E47" s="56" t="s">
        <v>752</v>
      </c>
      <c r="F47" s="18" t="s">
        <v>130</v>
      </c>
      <c r="G47" s="19" t="s">
        <v>126</v>
      </c>
      <c r="H47" s="27">
        <f>3183.8+110</f>
        <v>3293.8</v>
      </c>
      <c r="I47" s="12">
        <v>2883</v>
      </c>
      <c r="J47" s="12">
        <v>3200</v>
      </c>
      <c r="K47" s="12">
        <v>4106.6</v>
      </c>
      <c r="L47" s="12">
        <v>4106.6</v>
      </c>
      <c r="M47" s="12">
        <v>4106.6</v>
      </c>
      <c r="N47" s="67"/>
      <c r="O47" s="67"/>
    </row>
    <row r="48" spans="1:15" s="6" customFormat="1" ht="110.25" customHeight="1">
      <c r="A48" s="29" t="s">
        <v>216</v>
      </c>
      <c r="B48" s="13"/>
      <c r="C48" s="21" t="s">
        <v>739</v>
      </c>
      <c r="D48" s="57" t="s">
        <v>40</v>
      </c>
      <c r="E48" s="57" t="s">
        <v>740</v>
      </c>
      <c r="F48" s="18" t="s">
        <v>130</v>
      </c>
      <c r="G48" s="19" t="s">
        <v>126</v>
      </c>
      <c r="H48" s="27">
        <v>1420.3</v>
      </c>
      <c r="I48" s="12">
        <v>1420.3</v>
      </c>
      <c r="J48" s="12">
        <v>0</v>
      </c>
      <c r="K48" s="12">
        <v>0</v>
      </c>
      <c r="L48" s="12">
        <v>0</v>
      </c>
      <c r="M48" s="12">
        <v>0</v>
      </c>
      <c r="N48" s="67"/>
      <c r="O48" s="67"/>
    </row>
    <row r="49" spans="1:15" s="6" customFormat="1" ht="67.5" customHeight="1">
      <c r="A49" s="29" t="s">
        <v>217</v>
      </c>
      <c r="B49" s="13"/>
      <c r="C49" s="21"/>
      <c r="D49" s="57"/>
      <c r="E49" s="57"/>
      <c r="F49" s="18" t="s">
        <v>130</v>
      </c>
      <c r="G49" s="19" t="s">
        <v>126</v>
      </c>
      <c r="H49" s="27">
        <f>10000-3958</f>
        <v>6042</v>
      </c>
      <c r="I49" s="12">
        <v>6041.4</v>
      </c>
      <c r="J49" s="12">
        <v>0</v>
      </c>
      <c r="K49" s="12">
        <v>0</v>
      </c>
      <c r="L49" s="12">
        <v>0</v>
      </c>
      <c r="M49" s="12">
        <v>0</v>
      </c>
      <c r="N49" s="67"/>
      <c r="O49" s="67"/>
    </row>
    <row r="50" spans="1:15" s="6" customFormat="1" ht="27.75" customHeight="1">
      <c r="A50" s="29" t="s">
        <v>218</v>
      </c>
      <c r="B50" s="13"/>
      <c r="C50" s="21"/>
      <c r="D50" s="57"/>
      <c r="E50" s="57"/>
      <c r="F50" s="18" t="s">
        <v>130</v>
      </c>
      <c r="G50" s="19" t="s">
        <v>126</v>
      </c>
      <c r="H50" s="27">
        <f>1500-1358</f>
        <v>142</v>
      </c>
      <c r="I50" s="12">
        <v>142</v>
      </c>
      <c r="J50" s="12">
        <v>0</v>
      </c>
      <c r="K50" s="12">
        <v>0</v>
      </c>
      <c r="L50" s="12">
        <v>0</v>
      </c>
      <c r="M50" s="12">
        <v>0</v>
      </c>
      <c r="N50" s="67"/>
      <c r="O50" s="67"/>
    </row>
    <row r="51" spans="1:15" s="6" customFormat="1" ht="55.5" customHeight="1">
      <c r="A51" s="30" t="s">
        <v>364</v>
      </c>
      <c r="B51" s="18" t="s">
        <v>137</v>
      </c>
      <c r="C51" s="17" t="s">
        <v>681</v>
      </c>
      <c r="D51" s="55" t="s">
        <v>421</v>
      </c>
      <c r="E51" s="55" t="s">
        <v>380</v>
      </c>
      <c r="F51" s="18" t="s">
        <v>441</v>
      </c>
      <c r="G51" s="18" t="s">
        <v>442</v>
      </c>
      <c r="H51" s="24">
        <f aca="true" t="shared" si="7" ref="H51:M51">SUM(H52:H53)</f>
        <v>1603.1</v>
      </c>
      <c r="I51" s="26">
        <f t="shared" si="7"/>
        <v>1603.1</v>
      </c>
      <c r="J51" s="26">
        <f t="shared" si="7"/>
        <v>1749.2</v>
      </c>
      <c r="K51" s="26">
        <f t="shared" si="7"/>
        <v>3100</v>
      </c>
      <c r="L51" s="26">
        <f t="shared" si="7"/>
        <v>4045</v>
      </c>
      <c r="M51" s="26">
        <f t="shared" si="7"/>
        <v>4045</v>
      </c>
      <c r="N51" s="67"/>
      <c r="O51" s="67"/>
    </row>
    <row r="52" spans="1:15" s="6" customFormat="1" ht="97.5" customHeight="1">
      <c r="A52" s="31" t="s">
        <v>168</v>
      </c>
      <c r="B52" s="13"/>
      <c r="C52" s="21" t="s">
        <v>271</v>
      </c>
      <c r="D52" s="57" t="s">
        <v>422</v>
      </c>
      <c r="E52" s="57" t="s">
        <v>753</v>
      </c>
      <c r="F52" s="18" t="s">
        <v>136</v>
      </c>
      <c r="G52" s="19" t="s">
        <v>133</v>
      </c>
      <c r="H52" s="27">
        <f>1800-196.9</f>
        <v>1603.1</v>
      </c>
      <c r="I52" s="12">
        <v>1603.1</v>
      </c>
      <c r="J52" s="12">
        <f>2110-389.1</f>
        <v>1720.9</v>
      </c>
      <c r="K52" s="12">
        <v>2810</v>
      </c>
      <c r="L52" s="12">
        <v>3610</v>
      </c>
      <c r="M52" s="12">
        <v>3610</v>
      </c>
      <c r="N52" s="67"/>
      <c r="O52" s="67"/>
    </row>
    <row r="53" spans="1:15" s="6" customFormat="1" ht="61.5" customHeight="1">
      <c r="A53" s="31" t="s">
        <v>440</v>
      </c>
      <c r="B53" s="13"/>
      <c r="C53" s="21" t="s">
        <v>455</v>
      </c>
      <c r="D53" s="57" t="s">
        <v>422</v>
      </c>
      <c r="E53" s="57" t="s">
        <v>754</v>
      </c>
      <c r="F53" s="18" t="s">
        <v>136</v>
      </c>
      <c r="G53" s="19" t="s">
        <v>416</v>
      </c>
      <c r="H53" s="27">
        <v>0</v>
      </c>
      <c r="I53" s="12">
        <v>0</v>
      </c>
      <c r="J53" s="12">
        <f>84-55.7</f>
        <v>28.299999999999997</v>
      </c>
      <c r="K53" s="12">
        <v>290</v>
      </c>
      <c r="L53" s="12">
        <v>435</v>
      </c>
      <c r="M53" s="12">
        <v>435</v>
      </c>
      <c r="N53" s="67"/>
      <c r="O53" s="67"/>
    </row>
    <row r="54" spans="1:15" s="6" customFormat="1" ht="52.5" customHeight="1">
      <c r="A54" s="30" t="s">
        <v>365</v>
      </c>
      <c r="B54" s="16" t="s">
        <v>138</v>
      </c>
      <c r="C54" s="17" t="s">
        <v>680</v>
      </c>
      <c r="D54" s="55" t="s">
        <v>678</v>
      </c>
      <c r="E54" s="55" t="s">
        <v>380</v>
      </c>
      <c r="F54" s="18" t="s">
        <v>136</v>
      </c>
      <c r="G54" s="18" t="s">
        <v>133</v>
      </c>
      <c r="H54" s="24">
        <f aca="true" t="shared" si="8" ref="H54:M54">H55+H56</f>
        <v>300</v>
      </c>
      <c r="I54" s="26">
        <f t="shared" si="8"/>
        <v>0</v>
      </c>
      <c r="J54" s="26">
        <f t="shared" si="8"/>
        <v>1774</v>
      </c>
      <c r="K54" s="26">
        <f t="shared" si="8"/>
        <v>2026</v>
      </c>
      <c r="L54" s="26">
        <f t="shared" si="8"/>
        <v>2298</v>
      </c>
      <c r="M54" s="26">
        <f t="shared" si="8"/>
        <v>2298</v>
      </c>
      <c r="N54" s="67"/>
      <c r="O54" s="67"/>
    </row>
    <row r="55" spans="1:15" s="6" customFormat="1" ht="120">
      <c r="A55" s="29" t="s">
        <v>170</v>
      </c>
      <c r="B55" s="13"/>
      <c r="C55" s="21" t="s">
        <v>709</v>
      </c>
      <c r="D55" s="58"/>
      <c r="E55" s="58"/>
      <c r="F55" s="18" t="s">
        <v>136</v>
      </c>
      <c r="G55" s="19" t="s">
        <v>133</v>
      </c>
      <c r="H55" s="27">
        <f>600-300</f>
        <v>300</v>
      </c>
      <c r="I55" s="12">
        <v>0</v>
      </c>
      <c r="J55" s="12">
        <v>1736</v>
      </c>
      <c r="K55" s="12">
        <v>1986</v>
      </c>
      <c r="L55" s="12">
        <v>2236</v>
      </c>
      <c r="M55" s="12">
        <v>2236</v>
      </c>
      <c r="N55" s="67"/>
      <c r="O55" s="67"/>
    </row>
    <row r="56" spans="1:15" s="6" customFormat="1" ht="98.25" customHeight="1">
      <c r="A56" s="29" t="s">
        <v>171</v>
      </c>
      <c r="B56" s="13"/>
      <c r="C56" s="21" t="s">
        <v>271</v>
      </c>
      <c r="D56" s="57" t="s">
        <v>263</v>
      </c>
      <c r="E56" s="57" t="s">
        <v>753</v>
      </c>
      <c r="F56" s="18" t="s">
        <v>136</v>
      </c>
      <c r="G56" s="19" t="s">
        <v>133</v>
      </c>
      <c r="H56" s="27">
        <v>0</v>
      </c>
      <c r="I56" s="12">
        <v>0</v>
      </c>
      <c r="J56" s="12">
        <v>38</v>
      </c>
      <c r="K56" s="12">
        <v>40</v>
      </c>
      <c r="L56" s="12">
        <v>62</v>
      </c>
      <c r="M56" s="12">
        <v>62</v>
      </c>
      <c r="N56" s="67"/>
      <c r="O56" s="67"/>
    </row>
    <row r="57" spans="1:15" s="6" customFormat="1" ht="54" customHeight="1">
      <c r="A57" s="30" t="s">
        <v>547</v>
      </c>
      <c r="B57" s="16" t="s">
        <v>549</v>
      </c>
      <c r="C57" s="17" t="s">
        <v>680</v>
      </c>
      <c r="D57" s="55" t="s">
        <v>417</v>
      </c>
      <c r="E57" s="55" t="s">
        <v>377</v>
      </c>
      <c r="F57" s="18" t="s">
        <v>126</v>
      </c>
      <c r="G57" s="18" t="s">
        <v>127</v>
      </c>
      <c r="H57" s="24">
        <f aca="true" t="shared" si="9" ref="H57:M57">H58</f>
        <v>0</v>
      </c>
      <c r="I57" s="26">
        <f t="shared" si="9"/>
        <v>0</v>
      </c>
      <c r="J57" s="26">
        <f t="shared" si="9"/>
        <v>250</v>
      </c>
      <c r="K57" s="26">
        <f t="shared" si="9"/>
        <v>300</v>
      </c>
      <c r="L57" s="26">
        <f t="shared" si="9"/>
        <v>300</v>
      </c>
      <c r="M57" s="26">
        <f t="shared" si="9"/>
        <v>300</v>
      </c>
      <c r="N57" s="67"/>
      <c r="O57" s="67"/>
    </row>
    <row r="58" spans="1:15" s="6" customFormat="1" ht="107.25">
      <c r="A58" s="29" t="s">
        <v>548</v>
      </c>
      <c r="B58" s="13"/>
      <c r="C58" s="21" t="s">
        <v>455</v>
      </c>
      <c r="D58" s="57"/>
      <c r="E58" s="57" t="s">
        <v>754</v>
      </c>
      <c r="F58" s="18" t="s">
        <v>126</v>
      </c>
      <c r="G58" s="19" t="s">
        <v>127</v>
      </c>
      <c r="H58" s="27">
        <v>0</v>
      </c>
      <c r="I58" s="12">
        <v>0</v>
      </c>
      <c r="J58" s="12">
        <v>250</v>
      </c>
      <c r="K58" s="12">
        <v>300</v>
      </c>
      <c r="L58" s="12">
        <v>300</v>
      </c>
      <c r="M58" s="12">
        <v>300</v>
      </c>
      <c r="N58" s="67"/>
      <c r="O58" s="67"/>
    </row>
    <row r="59" spans="1:15" s="6" customFormat="1" ht="84" customHeight="1">
      <c r="A59" s="30" t="s">
        <v>366</v>
      </c>
      <c r="B59" s="18" t="s">
        <v>140</v>
      </c>
      <c r="C59" s="23" t="s">
        <v>423</v>
      </c>
      <c r="D59" s="55" t="s">
        <v>424</v>
      </c>
      <c r="E59" s="55" t="s">
        <v>26</v>
      </c>
      <c r="F59" s="18" t="s">
        <v>139</v>
      </c>
      <c r="G59" s="18" t="s">
        <v>331</v>
      </c>
      <c r="H59" s="24">
        <f aca="true" t="shared" si="10" ref="H59:M59">SUM(H60:H61)</f>
        <v>18861.1</v>
      </c>
      <c r="I59" s="26">
        <f t="shared" si="10"/>
        <v>18861.1</v>
      </c>
      <c r="J59" s="26">
        <f t="shared" si="10"/>
        <v>16881.6</v>
      </c>
      <c r="K59" s="26">
        <f t="shared" si="10"/>
        <v>16381.6</v>
      </c>
      <c r="L59" s="26">
        <f t="shared" si="10"/>
        <v>17184</v>
      </c>
      <c r="M59" s="26">
        <f t="shared" si="10"/>
        <v>17184</v>
      </c>
      <c r="N59" s="67"/>
      <c r="O59" s="67"/>
    </row>
    <row r="60" spans="1:15" s="6" customFormat="1" ht="120.75" customHeight="1">
      <c r="A60" s="29" t="s">
        <v>172</v>
      </c>
      <c r="B60" s="13"/>
      <c r="C60" s="22" t="s">
        <v>741</v>
      </c>
      <c r="D60" s="58"/>
      <c r="E60" s="57" t="s">
        <v>753</v>
      </c>
      <c r="F60" s="18" t="s">
        <v>139</v>
      </c>
      <c r="G60" s="19" t="s">
        <v>398</v>
      </c>
      <c r="H60" s="27">
        <v>16461.1</v>
      </c>
      <c r="I60" s="12">
        <v>16461.1</v>
      </c>
      <c r="J60" s="12">
        <v>16881.6</v>
      </c>
      <c r="K60" s="12">
        <v>16381.6</v>
      </c>
      <c r="L60" s="12">
        <v>17184</v>
      </c>
      <c r="M60" s="12">
        <v>17184</v>
      </c>
      <c r="N60" s="67"/>
      <c r="O60" s="67"/>
    </row>
    <row r="61" spans="1:15" s="6" customFormat="1" ht="132">
      <c r="A61" s="29" t="s">
        <v>389</v>
      </c>
      <c r="B61" s="13"/>
      <c r="C61" s="22" t="s">
        <v>47</v>
      </c>
      <c r="D61" s="58"/>
      <c r="E61" s="57" t="s">
        <v>755</v>
      </c>
      <c r="F61" s="18" t="s">
        <v>139</v>
      </c>
      <c r="G61" s="19" t="s">
        <v>398</v>
      </c>
      <c r="H61" s="27">
        <f>1600+800</f>
        <v>2400</v>
      </c>
      <c r="I61" s="12">
        <v>2400</v>
      </c>
      <c r="J61" s="12">
        <v>0</v>
      </c>
      <c r="K61" s="12">
        <v>0</v>
      </c>
      <c r="L61" s="12">
        <v>0</v>
      </c>
      <c r="M61" s="12">
        <v>0</v>
      </c>
      <c r="N61" s="67"/>
      <c r="O61" s="67"/>
    </row>
    <row r="62" spans="1:15" s="6" customFormat="1" ht="106.5" customHeight="1">
      <c r="A62" s="30" t="s">
        <v>369</v>
      </c>
      <c r="B62" s="16" t="s">
        <v>142</v>
      </c>
      <c r="C62" s="23" t="s">
        <v>205</v>
      </c>
      <c r="D62" s="61" t="s">
        <v>206</v>
      </c>
      <c r="E62" s="55" t="s">
        <v>207</v>
      </c>
      <c r="F62" s="18" t="s">
        <v>141</v>
      </c>
      <c r="G62" s="18" t="s">
        <v>131</v>
      </c>
      <c r="H62" s="24">
        <f aca="true" t="shared" si="11" ref="H62:M62">SUM(H63:H68)</f>
        <v>11082.4</v>
      </c>
      <c r="I62" s="26">
        <f t="shared" si="11"/>
        <v>11082.4</v>
      </c>
      <c r="J62" s="26">
        <f t="shared" si="11"/>
        <v>18638.4</v>
      </c>
      <c r="K62" s="26">
        <f t="shared" si="11"/>
        <v>8613.6</v>
      </c>
      <c r="L62" s="26">
        <f t="shared" si="11"/>
        <v>9035.6</v>
      </c>
      <c r="M62" s="26">
        <f t="shared" si="11"/>
        <v>9035.6</v>
      </c>
      <c r="N62" s="67"/>
      <c r="O62" s="67"/>
    </row>
    <row r="63" spans="1:15" s="6" customFormat="1" ht="120.75" customHeight="1">
      <c r="A63" s="29" t="s">
        <v>173</v>
      </c>
      <c r="B63" s="13"/>
      <c r="C63" s="22" t="s">
        <v>234</v>
      </c>
      <c r="D63" s="58"/>
      <c r="E63" s="57" t="s">
        <v>753</v>
      </c>
      <c r="F63" s="18" t="s">
        <v>141</v>
      </c>
      <c r="G63" s="19" t="s">
        <v>131</v>
      </c>
      <c r="H63" s="27">
        <f>8327.4+480</f>
        <v>8807.4</v>
      </c>
      <c r="I63" s="12">
        <v>8807.4</v>
      </c>
      <c r="J63" s="12">
        <f>8641.8+410</f>
        <v>9051.8</v>
      </c>
      <c r="K63" s="12">
        <v>8613.6</v>
      </c>
      <c r="L63" s="12">
        <v>9035.6</v>
      </c>
      <c r="M63" s="12">
        <v>9035.6</v>
      </c>
      <c r="N63" s="67"/>
      <c r="O63" s="67"/>
    </row>
    <row r="64" spans="1:15" s="6" customFormat="1" ht="61.5" customHeight="1">
      <c r="A64" s="29" t="s">
        <v>351</v>
      </c>
      <c r="B64" s="13"/>
      <c r="C64" s="22" t="s">
        <v>352</v>
      </c>
      <c r="D64" s="58"/>
      <c r="E64" s="57" t="s">
        <v>754</v>
      </c>
      <c r="F64" s="18" t="s">
        <v>141</v>
      </c>
      <c r="G64" s="19" t="s">
        <v>131</v>
      </c>
      <c r="H64" s="27">
        <v>0</v>
      </c>
      <c r="I64" s="12">
        <v>0</v>
      </c>
      <c r="J64" s="12">
        <v>2800</v>
      </c>
      <c r="K64" s="12">
        <v>0</v>
      </c>
      <c r="L64" s="12">
        <v>0</v>
      </c>
      <c r="M64" s="12">
        <v>0</v>
      </c>
      <c r="N64" s="67"/>
      <c r="O64" s="67"/>
    </row>
    <row r="65" spans="1:15" s="6" customFormat="1" ht="62.25" customHeight="1">
      <c r="A65" s="29" t="s">
        <v>353</v>
      </c>
      <c r="B65" s="13"/>
      <c r="C65" s="22" t="s">
        <v>352</v>
      </c>
      <c r="D65" s="58"/>
      <c r="E65" s="57" t="s">
        <v>754</v>
      </c>
      <c r="F65" s="18" t="s">
        <v>141</v>
      </c>
      <c r="G65" s="19" t="s">
        <v>131</v>
      </c>
      <c r="H65" s="27">
        <v>0</v>
      </c>
      <c r="I65" s="12">
        <v>0</v>
      </c>
      <c r="J65" s="12">
        <v>3260.5</v>
      </c>
      <c r="K65" s="12">
        <v>0</v>
      </c>
      <c r="L65" s="12">
        <v>0</v>
      </c>
      <c r="M65" s="12">
        <v>0</v>
      </c>
      <c r="N65" s="67"/>
      <c r="O65" s="67"/>
    </row>
    <row r="66" spans="1:15" s="6" customFormat="1" ht="61.5" customHeight="1">
      <c r="A66" s="29" t="s">
        <v>219</v>
      </c>
      <c r="B66" s="13"/>
      <c r="C66" s="22" t="s">
        <v>352</v>
      </c>
      <c r="D66" s="58"/>
      <c r="E66" s="57" t="s">
        <v>754</v>
      </c>
      <c r="F66" s="18" t="s">
        <v>141</v>
      </c>
      <c r="G66" s="19" t="s">
        <v>131</v>
      </c>
      <c r="H66" s="27">
        <v>0</v>
      </c>
      <c r="I66" s="12">
        <v>0</v>
      </c>
      <c r="J66" s="12">
        <v>326.1</v>
      </c>
      <c r="K66" s="12">
        <v>0</v>
      </c>
      <c r="L66" s="12">
        <v>0</v>
      </c>
      <c r="M66" s="12">
        <v>0</v>
      </c>
      <c r="N66" s="67"/>
      <c r="O66" s="67"/>
    </row>
    <row r="67" spans="1:15" s="6" customFormat="1" ht="110.25" customHeight="1">
      <c r="A67" s="29" t="s">
        <v>220</v>
      </c>
      <c r="B67" s="13"/>
      <c r="C67" s="22" t="s">
        <v>699</v>
      </c>
      <c r="D67" s="58"/>
      <c r="E67" s="57" t="s">
        <v>756</v>
      </c>
      <c r="F67" s="18" t="s">
        <v>141</v>
      </c>
      <c r="G67" s="19" t="s">
        <v>131</v>
      </c>
      <c r="H67" s="27">
        <f>500+1775</f>
        <v>2275</v>
      </c>
      <c r="I67" s="12">
        <v>2275</v>
      </c>
      <c r="J67" s="12">
        <v>0</v>
      </c>
      <c r="K67" s="12">
        <v>0</v>
      </c>
      <c r="L67" s="12">
        <v>0</v>
      </c>
      <c r="M67" s="12">
        <v>0</v>
      </c>
      <c r="N67" s="67"/>
      <c r="O67" s="67"/>
    </row>
    <row r="68" spans="1:15" s="6" customFormat="1" ht="110.25" customHeight="1">
      <c r="A68" s="29" t="s">
        <v>447</v>
      </c>
      <c r="B68" s="13"/>
      <c r="C68" s="22" t="s">
        <v>699</v>
      </c>
      <c r="D68" s="58"/>
      <c r="E68" s="57" t="s">
        <v>756</v>
      </c>
      <c r="F68" s="18" t="s">
        <v>141</v>
      </c>
      <c r="G68" s="19" t="s">
        <v>131</v>
      </c>
      <c r="H68" s="27">
        <v>0</v>
      </c>
      <c r="I68" s="12">
        <v>0</v>
      </c>
      <c r="J68" s="12">
        <v>3200</v>
      </c>
      <c r="K68" s="12">
        <v>0</v>
      </c>
      <c r="L68" s="12">
        <v>0</v>
      </c>
      <c r="M68" s="12">
        <v>0</v>
      </c>
      <c r="N68" s="67"/>
      <c r="O68" s="67"/>
    </row>
    <row r="69" spans="1:15" s="6" customFormat="1" ht="69" customHeight="1">
      <c r="A69" s="30" t="s">
        <v>370</v>
      </c>
      <c r="B69" s="16" t="s">
        <v>143</v>
      </c>
      <c r="C69" s="17" t="s">
        <v>680</v>
      </c>
      <c r="D69" s="55" t="s">
        <v>40</v>
      </c>
      <c r="E69" s="55" t="s">
        <v>377</v>
      </c>
      <c r="F69" s="18" t="s">
        <v>130</v>
      </c>
      <c r="G69" s="18" t="s">
        <v>136</v>
      </c>
      <c r="H69" s="24">
        <f aca="true" t="shared" si="12" ref="H69:M69">SUM(H70:H70)</f>
        <v>4548.2</v>
      </c>
      <c r="I69" s="26">
        <f t="shared" si="12"/>
        <v>4394.1</v>
      </c>
      <c r="J69" s="26">
        <f t="shared" si="12"/>
        <v>2690</v>
      </c>
      <c r="K69" s="26">
        <f t="shared" si="12"/>
        <v>987</v>
      </c>
      <c r="L69" s="26">
        <f t="shared" si="12"/>
        <v>1036.4</v>
      </c>
      <c r="M69" s="26">
        <f t="shared" si="12"/>
        <v>1036.4</v>
      </c>
      <c r="N69" s="67"/>
      <c r="O69" s="67"/>
    </row>
    <row r="70" spans="1:15" s="6" customFormat="1" ht="123" customHeight="1">
      <c r="A70" s="29" t="s">
        <v>174</v>
      </c>
      <c r="B70" s="13"/>
      <c r="C70" s="22" t="s">
        <v>237</v>
      </c>
      <c r="D70" s="57" t="s">
        <v>1</v>
      </c>
      <c r="E70" s="57" t="s">
        <v>747</v>
      </c>
      <c r="F70" s="18" t="s">
        <v>130</v>
      </c>
      <c r="G70" s="19" t="s">
        <v>136</v>
      </c>
      <c r="H70" s="27">
        <v>4548.2</v>
      </c>
      <c r="I70" s="12">
        <v>4394.1</v>
      </c>
      <c r="J70" s="12">
        <v>2690</v>
      </c>
      <c r="K70" s="12">
        <v>987</v>
      </c>
      <c r="L70" s="12">
        <v>1036.4</v>
      </c>
      <c r="M70" s="12">
        <v>1036.4</v>
      </c>
      <c r="N70" s="72"/>
      <c r="O70" s="67"/>
    </row>
    <row r="71" spans="1:15" s="6" customFormat="1" ht="244.5" customHeight="1">
      <c r="A71" s="30" t="s">
        <v>386</v>
      </c>
      <c r="B71" s="16" t="s">
        <v>144</v>
      </c>
      <c r="C71" s="25" t="s">
        <v>390</v>
      </c>
      <c r="D71" s="61" t="s">
        <v>391</v>
      </c>
      <c r="E71" s="55" t="s">
        <v>253</v>
      </c>
      <c r="F71" s="18" t="s">
        <v>130</v>
      </c>
      <c r="G71" s="18" t="s">
        <v>136</v>
      </c>
      <c r="H71" s="24">
        <f aca="true" t="shared" si="13" ref="H71:M71">SUM(H72:H81)</f>
        <v>41634.09999999999</v>
      </c>
      <c r="I71" s="26">
        <f t="shared" si="13"/>
        <v>38022.5</v>
      </c>
      <c r="J71" s="26">
        <f t="shared" si="13"/>
        <v>67131.20000000001</v>
      </c>
      <c r="K71" s="26">
        <f t="shared" si="13"/>
        <v>44534.2</v>
      </c>
      <c r="L71" s="26">
        <f t="shared" si="13"/>
        <v>46504.200000000004</v>
      </c>
      <c r="M71" s="26">
        <f t="shared" si="13"/>
        <v>46504.200000000004</v>
      </c>
      <c r="N71" s="67"/>
      <c r="O71" s="67"/>
    </row>
    <row r="72" spans="1:15" s="6" customFormat="1" ht="122.25" customHeight="1">
      <c r="A72" s="29" t="s">
        <v>175</v>
      </c>
      <c r="B72" s="13"/>
      <c r="C72" s="22" t="s">
        <v>237</v>
      </c>
      <c r="D72" s="57" t="s">
        <v>12</v>
      </c>
      <c r="E72" s="57" t="s">
        <v>747</v>
      </c>
      <c r="F72" s="18" t="s">
        <v>130</v>
      </c>
      <c r="G72" s="19" t="s">
        <v>136</v>
      </c>
      <c r="H72" s="27">
        <v>11984.7</v>
      </c>
      <c r="I72" s="12">
        <v>8484.7</v>
      </c>
      <c r="J72" s="12">
        <v>12559.9</v>
      </c>
      <c r="K72" s="12">
        <v>13359.9</v>
      </c>
      <c r="L72" s="12">
        <v>13559.9</v>
      </c>
      <c r="M72" s="12">
        <v>13559.9</v>
      </c>
      <c r="N72" s="67"/>
      <c r="O72" s="67"/>
    </row>
    <row r="73" spans="1:15" s="6" customFormat="1" ht="122.25" customHeight="1">
      <c r="A73" s="29" t="s">
        <v>176</v>
      </c>
      <c r="B73" s="13"/>
      <c r="C73" s="22" t="s">
        <v>237</v>
      </c>
      <c r="D73" s="57" t="s">
        <v>5</v>
      </c>
      <c r="E73" s="57" t="s">
        <v>747</v>
      </c>
      <c r="F73" s="18" t="s">
        <v>130</v>
      </c>
      <c r="G73" s="19" t="s">
        <v>136</v>
      </c>
      <c r="H73" s="27">
        <f>5761.4-57.6</f>
        <v>5703.799999999999</v>
      </c>
      <c r="I73" s="12">
        <v>5703.8</v>
      </c>
      <c r="J73" s="12">
        <v>5970</v>
      </c>
      <c r="K73" s="12">
        <v>6268.5</v>
      </c>
      <c r="L73" s="12">
        <v>6581.9</v>
      </c>
      <c r="M73" s="12">
        <v>6581.9</v>
      </c>
      <c r="N73" s="67"/>
      <c r="O73" s="67"/>
    </row>
    <row r="74" spans="1:15" s="6" customFormat="1" ht="159" customHeight="1">
      <c r="A74" s="29" t="s">
        <v>24</v>
      </c>
      <c r="B74" s="13"/>
      <c r="C74" s="22" t="s">
        <v>25</v>
      </c>
      <c r="D74" s="56" t="s">
        <v>10</v>
      </c>
      <c r="E74" s="57" t="s">
        <v>747</v>
      </c>
      <c r="F74" s="18" t="s">
        <v>130</v>
      </c>
      <c r="G74" s="19" t="s">
        <v>136</v>
      </c>
      <c r="H74" s="27">
        <v>2805.3</v>
      </c>
      <c r="I74" s="12">
        <v>2805.3</v>
      </c>
      <c r="J74" s="12">
        <v>2050</v>
      </c>
      <c r="K74" s="12">
        <v>2130</v>
      </c>
      <c r="L74" s="12">
        <v>1980</v>
      </c>
      <c r="M74" s="12">
        <v>1980</v>
      </c>
      <c r="N74" s="67"/>
      <c r="O74" s="67"/>
    </row>
    <row r="75" spans="1:15" s="6" customFormat="1" ht="121.5" customHeight="1">
      <c r="A75" s="29" t="s">
        <v>178</v>
      </c>
      <c r="B75" s="13"/>
      <c r="C75" s="22" t="s">
        <v>237</v>
      </c>
      <c r="D75" s="57" t="s">
        <v>2</v>
      </c>
      <c r="E75" s="57" t="s">
        <v>747</v>
      </c>
      <c r="F75" s="18" t="s">
        <v>130</v>
      </c>
      <c r="G75" s="19" t="s">
        <v>136</v>
      </c>
      <c r="H75" s="27">
        <v>7944.2</v>
      </c>
      <c r="I75" s="12">
        <v>7889.1</v>
      </c>
      <c r="J75" s="12">
        <v>8916.7</v>
      </c>
      <c r="K75" s="12">
        <v>7413.1</v>
      </c>
      <c r="L75" s="12">
        <v>7783.7</v>
      </c>
      <c r="M75" s="12">
        <v>7783.7</v>
      </c>
      <c r="N75" s="67"/>
      <c r="O75" s="67"/>
    </row>
    <row r="76" spans="1:15" s="6" customFormat="1" ht="126" customHeight="1">
      <c r="A76" s="29" t="s">
        <v>261</v>
      </c>
      <c r="B76" s="13"/>
      <c r="C76" s="22" t="s">
        <v>237</v>
      </c>
      <c r="D76" s="57" t="s">
        <v>3</v>
      </c>
      <c r="E76" s="57" t="s">
        <v>747</v>
      </c>
      <c r="F76" s="18" t="s">
        <v>130</v>
      </c>
      <c r="G76" s="19" t="s">
        <v>136</v>
      </c>
      <c r="H76" s="27">
        <v>1037.6</v>
      </c>
      <c r="I76" s="12">
        <v>1037.6</v>
      </c>
      <c r="J76" s="12">
        <v>2904.2</v>
      </c>
      <c r="K76" s="12">
        <v>1102.5</v>
      </c>
      <c r="L76" s="12">
        <v>1157.7</v>
      </c>
      <c r="M76" s="12">
        <v>1157.7</v>
      </c>
      <c r="N76" s="67"/>
      <c r="O76" s="67"/>
    </row>
    <row r="77" spans="1:15" s="6" customFormat="1" ht="122.25" customHeight="1">
      <c r="A77" s="29" t="s">
        <v>179</v>
      </c>
      <c r="B77" s="13"/>
      <c r="C77" s="22" t="s">
        <v>237</v>
      </c>
      <c r="D77" s="57" t="s">
        <v>9</v>
      </c>
      <c r="E77" s="57" t="s">
        <v>747</v>
      </c>
      <c r="F77" s="18" t="s">
        <v>130</v>
      </c>
      <c r="G77" s="19" t="s">
        <v>136</v>
      </c>
      <c r="H77" s="27">
        <v>11104.3</v>
      </c>
      <c r="I77" s="12">
        <v>11047.8</v>
      </c>
      <c r="J77" s="12">
        <v>10663.4</v>
      </c>
      <c r="K77" s="12">
        <v>11196.7</v>
      </c>
      <c r="L77" s="12">
        <v>11756.6</v>
      </c>
      <c r="M77" s="12">
        <v>11756.6</v>
      </c>
      <c r="N77" s="67"/>
      <c r="O77" s="67"/>
    </row>
    <row r="78" spans="1:15" s="6" customFormat="1" ht="125.25" customHeight="1">
      <c r="A78" s="29" t="s">
        <v>180</v>
      </c>
      <c r="B78" s="13"/>
      <c r="C78" s="22" t="s">
        <v>237</v>
      </c>
      <c r="D78" s="57" t="s">
        <v>4</v>
      </c>
      <c r="E78" s="57" t="s">
        <v>747</v>
      </c>
      <c r="F78" s="18" t="s">
        <v>130</v>
      </c>
      <c r="G78" s="19" t="s">
        <v>136</v>
      </c>
      <c r="H78" s="27">
        <v>1054.2</v>
      </c>
      <c r="I78" s="12">
        <v>1054.2</v>
      </c>
      <c r="J78" s="12">
        <v>623.1</v>
      </c>
      <c r="K78" s="12">
        <v>0</v>
      </c>
      <c r="L78" s="12">
        <v>0</v>
      </c>
      <c r="M78" s="12">
        <v>0</v>
      </c>
      <c r="N78" s="67"/>
      <c r="O78" s="67"/>
    </row>
    <row r="79" spans="1:15" s="6" customFormat="1" ht="63.75" customHeight="1">
      <c r="A79" s="29" t="s">
        <v>413</v>
      </c>
      <c r="B79" s="13"/>
      <c r="C79" s="21" t="s">
        <v>238</v>
      </c>
      <c r="D79" s="57"/>
      <c r="E79" s="57" t="s">
        <v>749</v>
      </c>
      <c r="F79" s="18" t="s">
        <v>130</v>
      </c>
      <c r="G79" s="19" t="s">
        <v>136</v>
      </c>
      <c r="H79" s="27">
        <v>0</v>
      </c>
      <c r="I79" s="12">
        <v>0</v>
      </c>
      <c r="J79" s="12">
        <v>3714.3</v>
      </c>
      <c r="K79" s="12">
        <v>3063.5</v>
      </c>
      <c r="L79" s="12">
        <v>3684.4</v>
      </c>
      <c r="M79" s="12">
        <v>3684.4</v>
      </c>
      <c r="N79" s="67"/>
      <c r="O79" s="67"/>
    </row>
    <row r="80" spans="1:15" s="6" customFormat="1" ht="61.5" customHeight="1">
      <c r="A80" s="29" t="s">
        <v>769</v>
      </c>
      <c r="B80" s="13"/>
      <c r="C80" s="21" t="s">
        <v>238</v>
      </c>
      <c r="D80" s="57"/>
      <c r="E80" s="57" t="s">
        <v>749</v>
      </c>
      <c r="F80" s="18" t="s">
        <v>130</v>
      </c>
      <c r="G80" s="19" t="s">
        <v>136</v>
      </c>
      <c r="H80" s="27">
        <v>0</v>
      </c>
      <c r="I80" s="12">
        <v>0</v>
      </c>
      <c r="J80" s="12">
        <v>1963.9</v>
      </c>
      <c r="K80" s="12">
        <v>0</v>
      </c>
      <c r="L80" s="12">
        <v>0</v>
      </c>
      <c r="M80" s="12">
        <v>0</v>
      </c>
      <c r="N80" s="67"/>
      <c r="O80" s="67"/>
    </row>
    <row r="81" spans="1:15" s="6" customFormat="1" ht="62.25" customHeight="1">
      <c r="A81" s="29" t="s">
        <v>768</v>
      </c>
      <c r="B81" s="13"/>
      <c r="C81" s="21" t="s">
        <v>238</v>
      </c>
      <c r="D81" s="57"/>
      <c r="E81" s="57"/>
      <c r="F81" s="18" t="s">
        <v>130</v>
      </c>
      <c r="G81" s="19" t="s">
        <v>136</v>
      </c>
      <c r="H81" s="27">
        <v>0</v>
      </c>
      <c r="I81" s="12">
        <v>0</v>
      </c>
      <c r="J81" s="12">
        <v>17765.7</v>
      </c>
      <c r="K81" s="12">
        <v>0</v>
      </c>
      <c r="L81" s="12">
        <v>0</v>
      </c>
      <c r="M81" s="12">
        <v>0</v>
      </c>
      <c r="N81" s="67"/>
      <c r="O81" s="67"/>
    </row>
    <row r="82" spans="1:13" s="6" customFormat="1" ht="274.5" customHeight="1">
      <c r="A82" s="30" t="s">
        <v>45</v>
      </c>
      <c r="B82" s="16" t="s">
        <v>146</v>
      </c>
      <c r="C82" s="25" t="s">
        <v>202</v>
      </c>
      <c r="D82" s="59"/>
      <c r="E82" s="55" t="s">
        <v>203</v>
      </c>
      <c r="F82" s="18" t="s">
        <v>398</v>
      </c>
      <c r="G82" s="18" t="s">
        <v>145</v>
      </c>
      <c r="H82" s="24">
        <f aca="true" t="shared" si="14" ref="H82:M82">SUM(H83:H85)</f>
        <v>2065.9</v>
      </c>
      <c r="I82" s="26">
        <f t="shared" si="14"/>
        <v>2065.9</v>
      </c>
      <c r="J82" s="26">
        <f t="shared" si="14"/>
        <v>5000</v>
      </c>
      <c r="K82" s="26">
        <f t="shared" si="14"/>
        <v>3500</v>
      </c>
      <c r="L82" s="26">
        <f t="shared" si="14"/>
        <v>2500</v>
      </c>
      <c r="M82" s="26">
        <f t="shared" si="14"/>
        <v>2500</v>
      </c>
    </row>
    <row r="83" spans="1:13" s="6" customFormat="1" ht="61.5" customHeight="1">
      <c r="A83" s="29" t="s">
        <v>601</v>
      </c>
      <c r="B83" s="13"/>
      <c r="C83" s="22" t="s">
        <v>357</v>
      </c>
      <c r="D83" s="56" t="s">
        <v>115</v>
      </c>
      <c r="E83" s="57" t="s">
        <v>358</v>
      </c>
      <c r="F83" s="18" t="s">
        <v>398</v>
      </c>
      <c r="G83" s="19" t="s">
        <v>145</v>
      </c>
      <c r="H83" s="27">
        <v>190</v>
      </c>
      <c r="I83" s="12">
        <v>190</v>
      </c>
      <c r="J83" s="12">
        <v>2000</v>
      </c>
      <c r="K83" s="12">
        <v>2500</v>
      </c>
      <c r="L83" s="12">
        <v>2500</v>
      </c>
      <c r="M83" s="12">
        <v>2500</v>
      </c>
    </row>
    <row r="84" spans="1:13" s="6" customFormat="1" ht="60.75" customHeight="1">
      <c r="A84" s="29" t="s">
        <v>602</v>
      </c>
      <c r="B84" s="13"/>
      <c r="C84" s="22" t="s">
        <v>357</v>
      </c>
      <c r="D84" s="56" t="s">
        <v>116</v>
      </c>
      <c r="E84" s="57" t="s">
        <v>360</v>
      </c>
      <c r="F84" s="18" t="s">
        <v>398</v>
      </c>
      <c r="G84" s="19" t="s">
        <v>145</v>
      </c>
      <c r="H84" s="27">
        <v>1875.9</v>
      </c>
      <c r="I84" s="12">
        <v>1875.9</v>
      </c>
      <c r="J84" s="12">
        <v>0</v>
      </c>
      <c r="K84" s="12">
        <v>1000</v>
      </c>
      <c r="L84" s="12">
        <v>0</v>
      </c>
      <c r="M84" s="12">
        <v>0</v>
      </c>
    </row>
    <row r="85" spans="1:13" s="6" customFormat="1" ht="61.5" customHeight="1">
      <c r="A85" s="29" t="s">
        <v>359</v>
      </c>
      <c r="B85" s="13"/>
      <c r="C85" s="22" t="s">
        <v>357</v>
      </c>
      <c r="D85" s="56" t="s">
        <v>116</v>
      </c>
      <c r="E85" s="57" t="s">
        <v>360</v>
      </c>
      <c r="F85" s="18" t="s">
        <v>398</v>
      </c>
      <c r="G85" s="19" t="s">
        <v>145</v>
      </c>
      <c r="H85" s="27">
        <v>0</v>
      </c>
      <c r="I85" s="12">
        <v>0</v>
      </c>
      <c r="J85" s="12">
        <v>3000</v>
      </c>
      <c r="K85" s="12">
        <v>0</v>
      </c>
      <c r="L85" s="12">
        <v>0</v>
      </c>
      <c r="M85" s="12">
        <v>0</v>
      </c>
    </row>
    <row r="86" spans="1:15" s="6" customFormat="1" ht="71.25" customHeight="1">
      <c r="A86" s="30" t="s">
        <v>46</v>
      </c>
      <c r="B86" s="16" t="s">
        <v>147</v>
      </c>
      <c r="C86" s="23" t="s">
        <v>37</v>
      </c>
      <c r="D86" s="55" t="s">
        <v>425</v>
      </c>
      <c r="E86" s="59"/>
      <c r="F86" s="18" t="s">
        <v>136</v>
      </c>
      <c r="G86" s="18" t="s">
        <v>133</v>
      </c>
      <c r="H86" s="24">
        <f aca="true" t="shared" si="15" ref="H86:M86">H87</f>
        <v>300</v>
      </c>
      <c r="I86" s="26">
        <f t="shared" si="15"/>
        <v>0</v>
      </c>
      <c r="J86" s="26">
        <f t="shared" si="15"/>
        <v>2336</v>
      </c>
      <c r="K86" s="26">
        <f t="shared" si="15"/>
        <v>2586</v>
      </c>
      <c r="L86" s="26">
        <f t="shared" si="15"/>
        <v>2836</v>
      </c>
      <c r="M86" s="26">
        <f t="shared" si="15"/>
        <v>2836</v>
      </c>
      <c r="N86" s="67"/>
      <c r="O86" s="67"/>
    </row>
    <row r="87" spans="1:15" s="6" customFormat="1" ht="109.5">
      <c r="A87" s="29" t="s">
        <v>563</v>
      </c>
      <c r="B87" s="13"/>
      <c r="C87" s="21" t="s">
        <v>272</v>
      </c>
      <c r="D87" s="57" t="s">
        <v>426</v>
      </c>
      <c r="E87" s="56" t="s">
        <v>702</v>
      </c>
      <c r="F87" s="18" t="s">
        <v>136</v>
      </c>
      <c r="G87" s="19" t="s">
        <v>133</v>
      </c>
      <c r="H87" s="27">
        <f>600-300</f>
        <v>300</v>
      </c>
      <c r="I87" s="12">
        <v>0</v>
      </c>
      <c r="J87" s="12">
        <v>2336</v>
      </c>
      <c r="K87" s="12">
        <v>2586</v>
      </c>
      <c r="L87" s="12">
        <v>2836</v>
      </c>
      <c r="M87" s="12">
        <v>2836</v>
      </c>
      <c r="N87" s="67"/>
      <c r="O87" s="67"/>
    </row>
    <row r="88" spans="1:15" s="6" customFormat="1" ht="50.25" customHeight="1">
      <c r="A88" s="30" t="s">
        <v>770</v>
      </c>
      <c r="B88" s="16" t="s">
        <v>148</v>
      </c>
      <c r="C88" s="23" t="s">
        <v>680</v>
      </c>
      <c r="D88" s="55" t="s">
        <v>679</v>
      </c>
      <c r="E88" s="55" t="s">
        <v>377</v>
      </c>
      <c r="F88" s="18" t="s">
        <v>398</v>
      </c>
      <c r="G88" s="18" t="s">
        <v>145</v>
      </c>
      <c r="H88" s="24">
        <f aca="true" t="shared" si="16" ref="H88:M88">SUM(H89:H89)</f>
        <v>360</v>
      </c>
      <c r="I88" s="26">
        <f t="shared" si="16"/>
        <v>360</v>
      </c>
      <c r="J88" s="26">
        <f t="shared" si="16"/>
        <v>360</v>
      </c>
      <c r="K88" s="26">
        <f t="shared" si="16"/>
        <v>360</v>
      </c>
      <c r="L88" s="26">
        <f t="shared" si="16"/>
        <v>360</v>
      </c>
      <c r="M88" s="26">
        <f t="shared" si="16"/>
        <v>360</v>
      </c>
      <c r="N88" s="67"/>
      <c r="O88" s="67"/>
    </row>
    <row r="89" spans="1:15" s="6" customFormat="1" ht="123" customHeight="1">
      <c r="A89" s="29" t="s">
        <v>270</v>
      </c>
      <c r="B89" s="13"/>
      <c r="C89" s="22" t="s">
        <v>598</v>
      </c>
      <c r="D89" s="57" t="s">
        <v>428</v>
      </c>
      <c r="E89" s="57" t="s">
        <v>753</v>
      </c>
      <c r="F89" s="18" t="s">
        <v>398</v>
      </c>
      <c r="G89" s="19" t="s">
        <v>145</v>
      </c>
      <c r="H89" s="27">
        <v>360</v>
      </c>
      <c r="I89" s="12">
        <v>360</v>
      </c>
      <c r="J89" s="12">
        <v>360</v>
      </c>
      <c r="K89" s="12">
        <v>360</v>
      </c>
      <c r="L89" s="12">
        <v>360</v>
      </c>
      <c r="M89" s="12">
        <v>360</v>
      </c>
      <c r="N89" s="67"/>
      <c r="O89" s="67"/>
    </row>
    <row r="90" spans="1:15" s="6" customFormat="1" ht="148.5" customHeight="1">
      <c r="A90" s="30" t="s">
        <v>123</v>
      </c>
      <c r="B90" s="18" t="s">
        <v>150</v>
      </c>
      <c r="C90" s="25" t="s">
        <v>349</v>
      </c>
      <c r="D90" s="55" t="s">
        <v>430</v>
      </c>
      <c r="E90" s="55" t="s">
        <v>36</v>
      </c>
      <c r="F90" s="18" t="s">
        <v>149</v>
      </c>
      <c r="G90" s="18" t="s">
        <v>149</v>
      </c>
      <c r="H90" s="24">
        <f aca="true" t="shared" si="17" ref="H90:M90">SUM(H91:H92)</f>
        <v>8652.2</v>
      </c>
      <c r="I90" s="26">
        <f t="shared" si="17"/>
        <v>8637.2</v>
      </c>
      <c r="J90" s="26">
        <f t="shared" si="17"/>
        <v>9325</v>
      </c>
      <c r="K90" s="26">
        <f t="shared" si="17"/>
        <v>9325</v>
      </c>
      <c r="L90" s="26">
        <f t="shared" si="17"/>
        <v>9325</v>
      </c>
      <c r="M90" s="26">
        <f t="shared" si="17"/>
        <v>9325</v>
      </c>
      <c r="N90" s="67"/>
      <c r="O90" s="67"/>
    </row>
    <row r="91" spans="1:15" s="6" customFormat="1" ht="124.5" customHeight="1">
      <c r="A91" s="32" t="s">
        <v>564</v>
      </c>
      <c r="B91" s="13"/>
      <c r="C91" s="22" t="s">
        <v>239</v>
      </c>
      <c r="D91" s="58"/>
      <c r="E91" s="57" t="s">
        <v>753</v>
      </c>
      <c r="F91" s="18" t="s">
        <v>149</v>
      </c>
      <c r="G91" s="19" t="s">
        <v>149</v>
      </c>
      <c r="H91" s="27">
        <v>8562.2</v>
      </c>
      <c r="I91" s="12">
        <v>8562.2</v>
      </c>
      <c r="J91" s="12">
        <v>9025</v>
      </c>
      <c r="K91" s="12">
        <v>9025</v>
      </c>
      <c r="L91" s="12">
        <v>9025</v>
      </c>
      <c r="M91" s="12">
        <v>9025</v>
      </c>
      <c r="N91" s="67"/>
      <c r="O91" s="67"/>
    </row>
    <row r="92" spans="1:15" s="6" customFormat="1" ht="121.5" customHeight="1">
      <c r="A92" s="29" t="s">
        <v>367</v>
      </c>
      <c r="B92" s="13"/>
      <c r="C92" s="22" t="s">
        <v>239</v>
      </c>
      <c r="D92" s="58"/>
      <c r="E92" s="57" t="s">
        <v>703</v>
      </c>
      <c r="F92" s="18" t="s">
        <v>149</v>
      </c>
      <c r="G92" s="19" t="s">
        <v>149</v>
      </c>
      <c r="H92" s="27">
        <v>90</v>
      </c>
      <c r="I92" s="12">
        <v>75</v>
      </c>
      <c r="J92" s="12">
        <v>300</v>
      </c>
      <c r="K92" s="12">
        <v>300</v>
      </c>
      <c r="L92" s="12">
        <v>300</v>
      </c>
      <c r="M92" s="12">
        <v>300</v>
      </c>
      <c r="N92" s="67"/>
      <c r="O92" s="67"/>
    </row>
    <row r="93" spans="1:15" s="6" customFormat="1" ht="53.25" customHeight="1">
      <c r="A93" s="30" t="s">
        <v>125</v>
      </c>
      <c r="B93" s="16" t="s">
        <v>151</v>
      </c>
      <c r="C93" s="23" t="s">
        <v>15</v>
      </c>
      <c r="D93" s="55" t="s">
        <v>438</v>
      </c>
      <c r="E93" s="59"/>
      <c r="F93" s="18" t="s">
        <v>126</v>
      </c>
      <c r="G93" s="18" t="s">
        <v>127</v>
      </c>
      <c r="H93" s="24">
        <f aca="true" t="shared" si="18" ref="H93:M93">H94</f>
        <v>400</v>
      </c>
      <c r="I93" s="26">
        <f t="shared" si="18"/>
        <v>400</v>
      </c>
      <c r="J93" s="26">
        <f t="shared" si="18"/>
        <v>500</v>
      </c>
      <c r="K93" s="26">
        <f t="shared" si="18"/>
        <v>550</v>
      </c>
      <c r="L93" s="26">
        <f t="shared" si="18"/>
        <v>570</v>
      </c>
      <c r="M93" s="26">
        <f t="shared" si="18"/>
        <v>570</v>
      </c>
      <c r="N93" s="67"/>
      <c r="O93" s="67"/>
    </row>
    <row r="94" spans="1:15" s="6" customFormat="1" ht="109.5" customHeight="1">
      <c r="A94" s="29" t="s">
        <v>565</v>
      </c>
      <c r="B94" s="13"/>
      <c r="C94" s="21" t="s">
        <v>454</v>
      </c>
      <c r="D94" s="57" t="s">
        <v>16</v>
      </c>
      <c r="E94" s="57" t="s">
        <v>753</v>
      </c>
      <c r="F94" s="18" t="s">
        <v>126</v>
      </c>
      <c r="G94" s="19" t="s">
        <v>127</v>
      </c>
      <c r="H94" s="27">
        <v>400</v>
      </c>
      <c r="I94" s="12">
        <v>400</v>
      </c>
      <c r="J94" s="12">
        <v>500</v>
      </c>
      <c r="K94" s="12">
        <v>550</v>
      </c>
      <c r="L94" s="12">
        <v>570</v>
      </c>
      <c r="M94" s="12">
        <v>570</v>
      </c>
      <c r="N94" s="67"/>
      <c r="O94" s="67"/>
    </row>
    <row r="95" spans="1:15" s="6" customFormat="1" ht="54" customHeight="1">
      <c r="A95" s="30" t="s">
        <v>124</v>
      </c>
      <c r="B95" s="16" t="s">
        <v>128</v>
      </c>
      <c r="C95" s="17" t="s">
        <v>680</v>
      </c>
      <c r="D95" s="55" t="s">
        <v>417</v>
      </c>
      <c r="E95" s="55" t="s">
        <v>377</v>
      </c>
      <c r="F95" s="18" t="s">
        <v>126</v>
      </c>
      <c r="G95" s="18" t="s">
        <v>127</v>
      </c>
      <c r="H95" s="24">
        <f aca="true" t="shared" si="19" ref="H95:M95">SUM(H96:H96)</f>
        <v>100</v>
      </c>
      <c r="I95" s="26">
        <f t="shared" si="19"/>
        <v>91.9</v>
      </c>
      <c r="J95" s="26">
        <f t="shared" si="19"/>
        <v>123</v>
      </c>
      <c r="K95" s="26">
        <f t="shared" si="19"/>
        <v>107.5</v>
      </c>
      <c r="L95" s="26">
        <f t="shared" si="19"/>
        <v>112.5</v>
      </c>
      <c r="M95" s="26">
        <f t="shared" si="19"/>
        <v>112.5</v>
      </c>
      <c r="N95" s="67"/>
      <c r="O95" s="67"/>
    </row>
    <row r="96" spans="1:15" s="6" customFormat="1" ht="134.25" customHeight="1">
      <c r="A96" s="29" t="s">
        <v>566</v>
      </c>
      <c r="B96" s="13"/>
      <c r="C96" s="22" t="s">
        <v>453</v>
      </c>
      <c r="D96" s="63"/>
      <c r="E96" s="57" t="s">
        <v>753</v>
      </c>
      <c r="F96" s="18" t="s">
        <v>126</v>
      </c>
      <c r="G96" s="19" t="s">
        <v>127</v>
      </c>
      <c r="H96" s="27">
        <v>100</v>
      </c>
      <c r="I96" s="12">
        <v>91.9</v>
      </c>
      <c r="J96" s="12">
        <v>123</v>
      </c>
      <c r="K96" s="12">
        <v>107.5</v>
      </c>
      <c r="L96" s="12">
        <v>112.5</v>
      </c>
      <c r="M96" s="12">
        <v>112.5</v>
      </c>
      <c r="N96" s="67"/>
      <c r="O96" s="67"/>
    </row>
    <row r="97" spans="1:15" s="6" customFormat="1" ht="80.25" customHeight="1">
      <c r="A97" s="39" t="s">
        <v>605</v>
      </c>
      <c r="B97" s="38" t="s">
        <v>606</v>
      </c>
      <c r="C97" s="43" t="s">
        <v>680</v>
      </c>
      <c r="D97" s="53" t="s">
        <v>41</v>
      </c>
      <c r="E97" s="54" t="s">
        <v>377</v>
      </c>
      <c r="F97" s="40"/>
      <c r="G97" s="40"/>
      <c r="H97" s="24">
        <f aca="true" t="shared" si="20" ref="H97:M97">H98+H107+H109+H111+H113</f>
        <v>141687.5</v>
      </c>
      <c r="I97" s="24">
        <f t="shared" si="20"/>
        <v>139248.90000000002</v>
      </c>
      <c r="J97" s="24">
        <f t="shared" si="20"/>
        <v>133084.1</v>
      </c>
      <c r="K97" s="24">
        <f t="shared" si="20"/>
        <v>123829.09999999999</v>
      </c>
      <c r="L97" s="24">
        <f t="shared" si="20"/>
        <v>117548</v>
      </c>
      <c r="M97" s="24">
        <f t="shared" si="20"/>
        <v>117548</v>
      </c>
      <c r="N97" s="67"/>
      <c r="O97" s="67"/>
    </row>
    <row r="98" spans="1:15" s="6" customFormat="1" ht="53.25" customHeight="1">
      <c r="A98" s="30" t="s">
        <v>607</v>
      </c>
      <c r="B98" s="18" t="s">
        <v>609</v>
      </c>
      <c r="C98" s="17" t="s">
        <v>680</v>
      </c>
      <c r="D98" s="55" t="s">
        <v>684</v>
      </c>
      <c r="E98" s="55" t="s">
        <v>376</v>
      </c>
      <c r="F98" s="18" t="s">
        <v>399</v>
      </c>
      <c r="G98" s="18" t="s">
        <v>608</v>
      </c>
      <c r="H98" s="24">
        <f aca="true" t="shared" si="21" ref="H98:M98">SUM(H99:H106)</f>
        <v>63783.3</v>
      </c>
      <c r="I98" s="26">
        <f t="shared" si="21"/>
        <v>62858.9</v>
      </c>
      <c r="J98" s="26">
        <f t="shared" si="21"/>
        <v>66423</v>
      </c>
      <c r="K98" s="26">
        <f t="shared" si="21"/>
        <v>66472.2</v>
      </c>
      <c r="L98" s="26">
        <f t="shared" si="21"/>
        <v>66701.4</v>
      </c>
      <c r="M98" s="26">
        <f t="shared" si="21"/>
        <v>66701.4</v>
      </c>
      <c r="N98" s="67"/>
      <c r="O98" s="67"/>
    </row>
    <row r="99" spans="1:15" s="6" customFormat="1" ht="60.75" customHeight="1">
      <c r="A99" s="29" t="s">
        <v>567</v>
      </c>
      <c r="B99" s="13"/>
      <c r="C99" s="21" t="s">
        <v>252</v>
      </c>
      <c r="D99" s="56" t="s">
        <v>42</v>
      </c>
      <c r="E99" s="57" t="s">
        <v>382</v>
      </c>
      <c r="F99" s="18" t="s">
        <v>126</v>
      </c>
      <c r="G99" s="19" t="s">
        <v>398</v>
      </c>
      <c r="H99" s="27">
        <v>27993.9</v>
      </c>
      <c r="I99" s="12">
        <v>27069.6</v>
      </c>
      <c r="J99" s="98">
        <v>28532.4</v>
      </c>
      <c r="K99" s="12">
        <v>28781.5</v>
      </c>
      <c r="L99" s="12">
        <v>29015.7</v>
      </c>
      <c r="M99" s="12">
        <v>29015.7</v>
      </c>
      <c r="N99" s="67"/>
      <c r="O99" s="67"/>
    </row>
    <row r="100" spans="1:15" s="6" customFormat="1" ht="60.75" customHeight="1">
      <c r="A100" s="29" t="s">
        <v>568</v>
      </c>
      <c r="B100" s="13"/>
      <c r="C100" s="21" t="s">
        <v>252</v>
      </c>
      <c r="D100" s="56" t="s">
        <v>43</v>
      </c>
      <c r="E100" s="57" t="s">
        <v>382</v>
      </c>
      <c r="F100" s="18" t="s">
        <v>126</v>
      </c>
      <c r="G100" s="19" t="s">
        <v>398</v>
      </c>
      <c r="H100" s="27">
        <v>1780.6</v>
      </c>
      <c r="I100" s="12">
        <v>1780.6</v>
      </c>
      <c r="J100" s="98">
        <v>1859.6</v>
      </c>
      <c r="K100" s="12">
        <v>1859.6</v>
      </c>
      <c r="L100" s="12">
        <v>1859.6</v>
      </c>
      <c r="M100" s="12">
        <v>1859.6</v>
      </c>
      <c r="N100" s="67"/>
      <c r="O100" s="67"/>
    </row>
    <row r="101" spans="1:13" s="6" customFormat="1" ht="60" customHeight="1">
      <c r="A101" s="29" t="s">
        <v>569</v>
      </c>
      <c r="B101" s="79"/>
      <c r="C101" s="21" t="s">
        <v>406</v>
      </c>
      <c r="D101" s="57" t="s">
        <v>407</v>
      </c>
      <c r="E101" s="57" t="s">
        <v>378</v>
      </c>
      <c r="F101" s="18" t="s">
        <v>126</v>
      </c>
      <c r="G101" s="19" t="s">
        <v>330</v>
      </c>
      <c r="H101" s="27">
        <v>14633.3</v>
      </c>
      <c r="I101" s="12">
        <v>14633.3</v>
      </c>
      <c r="J101" s="12">
        <v>15730</v>
      </c>
      <c r="K101" s="12">
        <v>15730</v>
      </c>
      <c r="L101" s="12">
        <v>15730</v>
      </c>
      <c r="M101" s="12">
        <v>15730</v>
      </c>
    </row>
    <row r="102" spans="1:13" s="6" customFormat="1" ht="47.25" customHeight="1">
      <c r="A102" s="29" t="s">
        <v>572</v>
      </c>
      <c r="B102" s="79"/>
      <c r="C102" s="21" t="s">
        <v>403</v>
      </c>
      <c r="D102" s="57" t="s">
        <v>404</v>
      </c>
      <c r="E102" s="57" t="s">
        <v>379</v>
      </c>
      <c r="F102" s="18" t="s">
        <v>126</v>
      </c>
      <c r="G102" s="19" t="s">
        <v>127</v>
      </c>
      <c r="H102" s="27">
        <v>12447.9</v>
      </c>
      <c r="I102" s="12">
        <v>12447.8</v>
      </c>
      <c r="J102" s="12">
        <v>13137.6</v>
      </c>
      <c r="K102" s="12">
        <v>12977.7</v>
      </c>
      <c r="L102" s="12">
        <v>12972.7</v>
      </c>
      <c r="M102" s="12">
        <v>12972.7</v>
      </c>
    </row>
    <row r="103" spans="1:13" s="6" customFormat="1" ht="51" customHeight="1">
      <c r="A103" s="29" t="s">
        <v>573</v>
      </c>
      <c r="B103" s="79"/>
      <c r="C103" s="21" t="s">
        <v>681</v>
      </c>
      <c r="D103" s="57" t="s">
        <v>683</v>
      </c>
      <c r="E103" s="57" t="s">
        <v>380</v>
      </c>
      <c r="F103" s="18" t="s">
        <v>126</v>
      </c>
      <c r="G103" s="19" t="s">
        <v>131</v>
      </c>
      <c r="H103" s="27">
        <v>1931.9</v>
      </c>
      <c r="I103" s="12">
        <v>1931.9</v>
      </c>
      <c r="J103" s="12">
        <v>1878.4</v>
      </c>
      <c r="K103" s="12">
        <v>1859.5</v>
      </c>
      <c r="L103" s="12">
        <v>1859.5</v>
      </c>
      <c r="M103" s="12">
        <v>1859.5</v>
      </c>
    </row>
    <row r="104" spans="1:13" s="6" customFormat="1" ht="53.25" customHeight="1">
      <c r="A104" s="29" t="s">
        <v>574</v>
      </c>
      <c r="B104" s="79"/>
      <c r="C104" s="21" t="s">
        <v>681</v>
      </c>
      <c r="D104" s="57" t="s">
        <v>682</v>
      </c>
      <c r="E104" s="57" t="s">
        <v>380</v>
      </c>
      <c r="F104" s="18" t="s">
        <v>126</v>
      </c>
      <c r="G104" s="19" t="s">
        <v>136</v>
      </c>
      <c r="H104" s="27">
        <v>1548.2</v>
      </c>
      <c r="I104" s="12">
        <v>1548.2</v>
      </c>
      <c r="J104" s="12">
        <v>1606.1</v>
      </c>
      <c r="K104" s="12">
        <v>1587.7</v>
      </c>
      <c r="L104" s="12">
        <v>1587.7</v>
      </c>
      <c r="M104" s="12">
        <v>1587.7</v>
      </c>
    </row>
    <row r="105" spans="1:13" s="6" customFormat="1" ht="48" customHeight="1">
      <c r="A105" s="29" t="s">
        <v>575</v>
      </c>
      <c r="B105" s="79"/>
      <c r="C105" s="21" t="s">
        <v>681</v>
      </c>
      <c r="D105" s="57" t="s">
        <v>682</v>
      </c>
      <c r="E105" s="57" t="s">
        <v>380</v>
      </c>
      <c r="F105" s="18" t="s">
        <v>126</v>
      </c>
      <c r="G105" s="19" t="s">
        <v>136</v>
      </c>
      <c r="H105" s="27">
        <v>2201.8</v>
      </c>
      <c r="I105" s="12">
        <v>2201.8</v>
      </c>
      <c r="J105" s="12">
        <v>2477.8</v>
      </c>
      <c r="K105" s="12">
        <v>2475.1</v>
      </c>
      <c r="L105" s="12">
        <v>2475.1</v>
      </c>
      <c r="M105" s="12">
        <v>2475.1</v>
      </c>
    </row>
    <row r="106" spans="1:13" s="6" customFormat="1" ht="72" customHeight="1">
      <c r="A106" s="29" t="s">
        <v>576</v>
      </c>
      <c r="B106" s="79"/>
      <c r="C106" s="21" t="s">
        <v>210</v>
      </c>
      <c r="D106" s="57" t="s">
        <v>211</v>
      </c>
      <c r="E106" s="57" t="s">
        <v>381</v>
      </c>
      <c r="F106" s="18" t="s">
        <v>126</v>
      </c>
      <c r="G106" s="19" t="s">
        <v>136</v>
      </c>
      <c r="H106" s="27">
        <v>1245.7</v>
      </c>
      <c r="I106" s="12">
        <v>1245.7</v>
      </c>
      <c r="J106" s="12">
        <v>1201.1</v>
      </c>
      <c r="K106" s="12">
        <v>1201.1</v>
      </c>
      <c r="L106" s="12">
        <v>1201.1</v>
      </c>
      <c r="M106" s="12">
        <v>1201.1</v>
      </c>
    </row>
    <row r="107" spans="1:15" s="6" customFormat="1" ht="106.5">
      <c r="A107" s="30" t="s">
        <v>610</v>
      </c>
      <c r="B107" s="16" t="s">
        <v>611</v>
      </c>
      <c r="C107" s="23" t="s">
        <v>408</v>
      </c>
      <c r="D107" s="61" t="s">
        <v>40</v>
      </c>
      <c r="E107" s="55" t="s">
        <v>26</v>
      </c>
      <c r="F107" s="18" t="s">
        <v>690</v>
      </c>
      <c r="G107" s="18" t="s">
        <v>691</v>
      </c>
      <c r="H107" s="24">
        <f aca="true" t="shared" si="22" ref="H107:M109">SUM(H108:H108)</f>
        <v>37557.6</v>
      </c>
      <c r="I107" s="26">
        <f t="shared" si="22"/>
        <v>36043.4</v>
      </c>
      <c r="J107" s="26">
        <f t="shared" si="22"/>
        <v>41344.6</v>
      </c>
      <c r="K107" s="26">
        <f t="shared" si="22"/>
        <v>39094.1</v>
      </c>
      <c r="L107" s="26">
        <f t="shared" si="22"/>
        <v>39533.8</v>
      </c>
      <c r="M107" s="26">
        <f t="shared" si="22"/>
        <v>39533.8</v>
      </c>
      <c r="N107" s="67"/>
      <c r="O107" s="67"/>
    </row>
    <row r="108" spans="1:15" s="6" customFormat="1" ht="62.25" customHeight="1">
      <c r="A108" s="29" t="s">
        <v>577</v>
      </c>
      <c r="B108" s="13"/>
      <c r="C108" s="21" t="s">
        <v>420</v>
      </c>
      <c r="D108" s="57" t="s">
        <v>401</v>
      </c>
      <c r="E108" s="57" t="s">
        <v>27</v>
      </c>
      <c r="F108" s="18" t="s">
        <v>690</v>
      </c>
      <c r="G108" s="19" t="s">
        <v>691</v>
      </c>
      <c r="H108" s="27">
        <v>37557.6</v>
      </c>
      <c r="I108" s="12">
        <v>36043.4</v>
      </c>
      <c r="J108" s="12">
        <v>41344.6</v>
      </c>
      <c r="K108" s="12">
        <v>39094.1</v>
      </c>
      <c r="L108" s="12">
        <v>39533.8</v>
      </c>
      <c r="M108" s="12">
        <v>39533.8</v>
      </c>
      <c r="N108" s="67"/>
      <c r="O108" s="67"/>
    </row>
    <row r="109" spans="1:15" s="6" customFormat="1" ht="105.75" customHeight="1">
      <c r="A109" s="30" t="s">
        <v>579</v>
      </c>
      <c r="B109" s="18" t="s">
        <v>580</v>
      </c>
      <c r="C109" s="23" t="s">
        <v>408</v>
      </c>
      <c r="D109" s="61" t="s">
        <v>40</v>
      </c>
      <c r="E109" s="55" t="s">
        <v>26</v>
      </c>
      <c r="F109" s="18" t="s">
        <v>126</v>
      </c>
      <c r="G109" s="18" t="s">
        <v>149</v>
      </c>
      <c r="H109" s="24">
        <f t="shared" si="22"/>
        <v>266.6</v>
      </c>
      <c r="I109" s="26">
        <f t="shared" si="22"/>
        <v>266.6</v>
      </c>
      <c r="J109" s="26">
        <f t="shared" si="22"/>
        <v>0</v>
      </c>
      <c r="K109" s="26">
        <f t="shared" si="22"/>
        <v>0</v>
      </c>
      <c r="L109" s="26">
        <f t="shared" si="22"/>
        <v>0</v>
      </c>
      <c r="M109" s="26">
        <f t="shared" si="22"/>
        <v>0</v>
      </c>
      <c r="N109" s="67"/>
      <c r="O109" s="67"/>
    </row>
    <row r="110" spans="1:15" s="6" customFormat="1" ht="47.25" customHeight="1">
      <c r="A110" s="29" t="s">
        <v>581</v>
      </c>
      <c r="B110" s="13"/>
      <c r="C110" s="21"/>
      <c r="D110" s="57" t="s">
        <v>401</v>
      </c>
      <c r="E110" s="57" t="s">
        <v>27</v>
      </c>
      <c r="F110" s="18" t="s">
        <v>126</v>
      </c>
      <c r="G110" s="19" t="s">
        <v>149</v>
      </c>
      <c r="H110" s="27">
        <v>266.6</v>
      </c>
      <c r="I110" s="12">
        <v>266.6</v>
      </c>
      <c r="J110" s="12">
        <v>0</v>
      </c>
      <c r="K110" s="12">
        <v>0</v>
      </c>
      <c r="L110" s="12">
        <v>0</v>
      </c>
      <c r="M110" s="12">
        <v>0</v>
      </c>
      <c r="N110" s="67"/>
      <c r="O110" s="67"/>
    </row>
    <row r="111" spans="1:15" s="6" customFormat="1" ht="122.25" customHeight="1">
      <c r="A111" s="30" t="s">
        <v>197</v>
      </c>
      <c r="B111" s="16" t="s">
        <v>198</v>
      </c>
      <c r="C111" s="25" t="s">
        <v>354</v>
      </c>
      <c r="D111" s="55" t="s">
        <v>267</v>
      </c>
      <c r="E111" s="55" t="s">
        <v>28</v>
      </c>
      <c r="F111" s="18" t="s">
        <v>145</v>
      </c>
      <c r="G111" s="18" t="s">
        <v>131</v>
      </c>
      <c r="H111" s="24">
        <f aca="true" t="shared" si="23" ref="H111:M111">H112</f>
        <v>10880</v>
      </c>
      <c r="I111" s="26">
        <f t="shared" si="23"/>
        <v>10880</v>
      </c>
      <c r="J111" s="26">
        <f t="shared" si="23"/>
        <v>11312.8</v>
      </c>
      <c r="K111" s="26">
        <f t="shared" si="23"/>
        <v>11312.8</v>
      </c>
      <c r="L111" s="26">
        <f t="shared" si="23"/>
        <v>11312.8</v>
      </c>
      <c r="M111" s="26">
        <f t="shared" si="23"/>
        <v>11312.8</v>
      </c>
      <c r="N111" s="67"/>
      <c r="O111" s="67"/>
    </row>
    <row r="112" spans="1:15" s="6" customFormat="1" ht="86.25" customHeight="1">
      <c r="A112" s="29" t="s">
        <v>578</v>
      </c>
      <c r="B112" s="13"/>
      <c r="C112" s="21" t="s">
        <v>355</v>
      </c>
      <c r="D112" s="58"/>
      <c r="E112" s="57" t="s">
        <v>356</v>
      </c>
      <c r="F112" s="18" t="s">
        <v>145</v>
      </c>
      <c r="G112" s="19" t="s">
        <v>131</v>
      </c>
      <c r="H112" s="27">
        <v>10880</v>
      </c>
      <c r="I112" s="12">
        <v>10880</v>
      </c>
      <c r="J112" s="12">
        <v>11312.8</v>
      </c>
      <c r="K112" s="12">
        <v>11312.8</v>
      </c>
      <c r="L112" s="12">
        <v>11312.8</v>
      </c>
      <c r="M112" s="12">
        <v>11312.8</v>
      </c>
      <c r="N112" s="67"/>
      <c r="O112" s="67"/>
    </row>
    <row r="113" spans="1:15" s="6" customFormat="1" ht="118.5" customHeight="1">
      <c r="A113" s="30" t="s">
        <v>193</v>
      </c>
      <c r="B113" s="18" t="s">
        <v>194</v>
      </c>
      <c r="C113" s="23" t="s">
        <v>254</v>
      </c>
      <c r="D113" s="61" t="s">
        <v>255</v>
      </c>
      <c r="E113" s="59"/>
      <c r="F113" s="18" t="s">
        <v>130</v>
      </c>
      <c r="G113" s="18" t="s">
        <v>126</v>
      </c>
      <c r="H113" s="24">
        <f aca="true" t="shared" si="24" ref="H113:M113">SUM(H114:H118)</f>
        <v>29200</v>
      </c>
      <c r="I113" s="26">
        <f t="shared" si="24"/>
        <v>29200</v>
      </c>
      <c r="J113" s="26">
        <f t="shared" si="24"/>
        <v>14003.7</v>
      </c>
      <c r="K113" s="26">
        <f t="shared" si="24"/>
        <v>6950</v>
      </c>
      <c r="L113" s="26">
        <f t="shared" si="24"/>
        <v>0</v>
      </c>
      <c r="M113" s="26">
        <f t="shared" si="24"/>
        <v>0</v>
      </c>
      <c r="N113" s="67"/>
      <c r="O113" s="67"/>
    </row>
    <row r="114" spans="1:15" s="6" customFormat="1" ht="84" customHeight="1">
      <c r="A114" s="29" t="s">
        <v>599</v>
      </c>
      <c r="B114" s="13"/>
      <c r="C114" s="21" t="s">
        <v>743</v>
      </c>
      <c r="D114" s="56" t="s">
        <v>19</v>
      </c>
      <c r="E114" s="57" t="s">
        <v>704</v>
      </c>
      <c r="F114" s="18" t="s">
        <v>130</v>
      </c>
      <c r="G114" s="19" t="s">
        <v>126</v>
      </c>
      <c r="H114" s="27">
        <v>140.5</v>
      </c>
      <c r="I114" s="12">
        <v>140.5</v>
      </c>
      <c r="J114" s="12">
        <v>0</v>
      </c>
      <c r="K114" s="12">
        <v>700</v>
      </c>
      <c r="L114" s="12">
        <v>0</v>
      </c>
      <c r="M114" s="12">
        <v>0</v>
      </c>
      <c r="N114" s="67"/>
      <c r="O114" s="67"/>
    </row>
    <row r="115" spans="1:15" s="6" customFormat="1" ht="84" customHeight="1">
      <c r="A115" s="29" t="s">
        <v>583</v>
      </c>
      <c r="B115" s="13"/>
      <c r="C115" s="21" t="s">
        <v>744</v>
      </c>
      <c r="D115" s="57" t="s">
        <v>375</v>
      </c>
      <c r="E115" s="57" t="s">
        <v>704</v>
      </c>
      <c r="F115" s="18" t="s">
        <v>130</v>
      </c>
      <c r="G115" s="19" t="s">
        <v>126</v>
      </c>
      <c r="H115" s="27">
        <v>22758.7</v>
      </c>
      <c r="I115" s="12">
        <v>22758.7</v>
      </c>
      <c r="J115" s="12">
        <v>9927</v>
      </c>
      <c r="K115" s="12">
        <v>2950</v>
      </c>
      <c r="L115" s="12">
        <v>0</v>
      </c>
      <c r="M115" s="12">
        <v>0</v>
      </c>
      <c r="N115" s="67"/>
      <c r="O115" s="67"/>
    </row>
    <row r="116" spans="1:15" s="6" customFormat="1" ht="84" customHeight="1">
      <c r="A116" s="29" t="s">
        <v>584</v>
      </c>
      <c r="B116" s="13"/>
      <c r="C116" s="21" t="s">
        <v>744</v>
      </c>
      <c r="D116" s="56" t="s">
        <v>18</v>
      </c>
      <c r="E116" s="57" t="s">
        <v>704</v>
      </c>
      <c r="F116" s="18" t="s">
        <v>130</v>
      </c>
      <c r="G116" s="19" t="s">
        <v>126</v>
      </c>
      <c r="H116" s="27">
        <v>200</v>
      </c>
      <c r="I116" s="12">
        <v>200</v>
      </c>
      <c r="J116" s="12">
        <f>200</f>
        <v>200</v>
      </c>
      <c r="K116" s="12">
        <v>300</v>
      </c>
      <c r="L116" s="12">
        <v>0</v>
      </c>
      <c r="M116" s="12">
        <v>0</v>
      </c>
      <c r="N116" s="67"/>
      <c r="O116" s="67"/>
    </row>
    <row r="117" spans="1:15" s="6" customFormat="1" ht="84" customHeight="1">
      <c r="A117" s="29" t="s">
        <v>383</v>
      </c>
      <c r="B117" s="13"/>
      <c r="C117" s="21" t="s">
        <v>743</v>
      </c>
      <c r="D117" s="56" t="s">
        <v>374</v>
      </c>
      <c r="E117" s="57" t="s">
        <v>704</v>
      </c>
      <c r="F117" s="18" t="s">
        <v>130</v>
      </c>
      <c r="G117" s="19" t="s">
        <v>126</v>
      </c>
      <c r="H117" s="27">
        <v>5096.4</v>
      </c>
      <c r="I117" s="12">
        <v>5096.4</v>
      </c>
      <c r="J117" s="12">
        <v>3056.7</v>
      </c>
      <c r="K117" s="12">
        <v>2000</v>
      </c>
      <c r="L117" s="12">
        <v>0</v>
      </c>
      <c r="M117" s="12">
        <v>0</v>
      </c>
      <c r="N117" s="67"/>
      <c r="O117" s="67"/>
    </row>
    <row r="118" spans="1:15" s="6" customFormat="1" ht="84" customHeight="1">
      <c r="A118" s="29" t="s">
        <v>384</v>
      </c>
      <c r="B118" s="13"/>
      <c r="C118" s="21" t="s">
        <v>744</v>
      </c>
      <c r="D118" s="56" t="s">
        <v>374</v>
      </c>
      <c r="E118" s="57" t="s">
        <v>704</v>
      </c>
      <c r="F118" s="18" t="s">
        <v>130</v>
      </c>
      <c r="G118" s="19" t="s">
        <v>126</v>
      </c>
      <c r="H118" s="27">
        <v>1004.4</v>
      </c>
      <c r="I118" s="12">
        <v>1004.4</v>
      </c>
      <c r="J118" s="12">
        <v>820</v>
      </c>
      <c r="K118" s="12">
        <v>1000</v>
      </c>
      <c r="L118" s="12">
        <v>0</v>
      </c>
      <c r="M118" s="12">
        <v>0</v>
      </c>
      <c r="N118" s="67"/>
      <c r="O118" s="67"/>
    </row>
    <row r="119" spans="1:15" s="6" customFormat="1" ht="118.5" customHeight="1">
      <c r="A119" s="39" t="s">
        <v>105</v>
      </c>
      <c r="B119" s="40" t="s">
        <v>97</v>
      </c>
      <c r="C119" s="41" t="s">
        <v>680</v>
      </c>
      <c r="D119" s="54" t="s">
        <v>685</v>
      </c>
      <c r="E119" s="54" t="s">
        <v>377</v>
      </c>
      <c r="F119" s="40" t="s">
        <v>344</v>
      </c>
      <c r="G119" s="40" t="s">
        <v>345</v>
      </c>
      <c r="H119" s="24">
        <f aca="true" t="shared" si="25" ref="H119:M119">H120</f>
        <v>3657.5</v>
      </c>
      <c r="I119" s="24">
        <f t="shared" si="25"/>
        <v>3657.5</v>
      </c>
      <c r="J119" s="24">
        <f t="shared" si="25"/>
        <v>4004.7</v>
      </c>
      <c r="K119" s="24">
        <f t="shared" si="25"/>
        <v>1839.1999999999998</v>
      </c>
      <c r="L119" s="24">
        <f t="shared" si="25"/>
        <v>1839.1999999999998</v>
      </c>
      <c r="M119" s="24">
        <f t="shared" si="25"/>
        <v>0</v>
      </c>
      <c r="N119" s="67"/>
      <c r="O119" s="67"/>
    </row>
    <row r="120" spans="1:15" s="6" customFormat="1" ht="96" customHeight="1">
      <c r="A120" s="29" t="s">
        <v>106</v>
      </c>
      <c r="B120" s="10" t="s">
        <v>96</v>
      </c>
      <c r="C120" s="22" t="s">
        <v>446</v>
      </c>
      <c r="D120" s="57" t="s">
        <v>689</v>
      </c>
      <c r="E120" s="58"/>
      <c r="F120" s="15" t="s">
        <v>344</v>
      </c>
      <c r="G120" s="19" t="s">
        <v>345</v>
      </c>
      <c r="H120" s="27">
        <f aca="true" t="shared" si="26" ref="H120:M120">H121+H123</f>
        <v>3657.5</v>
      </c>
      <c r="I120" s="12">
        <f t="shared" si="26"/>
        <v>3657.5</v>
      </c>
      <c r="J120" s="12">
        <f t="shared" si="26"/>
        <v>4004.7</v>
      </c>
      <c r="K120" s="12">
        <f t="shared" si="26"/>
        <v>1839.1999999999998</v>
      </c>
      <c r="L120" s="12">
        <f t="shared" si="26"/>
        <v>1839.1999999999998</v>
      </c>
      <c r="M120" s="12">
        <f t="shared" si="26"/>
        <v>0</v>
      </c>
      <c r="N120" s="67"/>
      <c r="O120" s="67"/>
    </row>
    <row r="121" spans="1:15" s="6" customFormat="1" ht="41.25" customHeight="1">
      <c r="A121" s="29" t="s">
        <v>107</v>
      </c>
      <c r="B121" s="10" t="s">
        <v>108</v>
      </c>
      <c r="C121" s="21"/>
      <c r="D121" s="64"/>
      <c r="E121" s="58"/>
      <c r="F121" s="15" t="s">
        <v>131</v>
      </c>
      <c r="G121" s="19" t="s">
        <v>136</v>
      </c>
      <c r="H121" s="27">
        <f aca="true" t="shared" si="27" ref="H121:M121">H122</f>
        <v>1818.3</v>
      </c>
      <c r="I121" s="12">
        <f t="shared" si="27"/>
        <v>1818.3</v>
      </c>
      <c r="J121" s="12">
        <f t="shared" si="27"/>
        <v>2165.5</v>
      </c>
      <c r="K121" s="12">
        <f t="shared" si="27"/>
        <v>0</v>
      </c>
      <c r="L121" s="12">
        <f t="shared" si="27"/>
        <v>0</v>
      </c>
      <c r="M121" s="12">
        <f t="shared" si="27"/>
        <v>0</v>
      </c>
      <c r="N121" s="67"/>
      <c r="O121" s="67"/>
    </row>
    <row r="122" spans="1:15" s="6" customFormat="1" ht="109.5" customHeight="1">
      <c r="A122" s="29" t="s">
        <v>439</v>
      </c>
      <c r="B122" s="10"/>
      <c r="C122" s="21" t="s">
        <v>209</v>
      </c>
      <c r="D122" s="64"/>
      <c r="E122" s="58"/>
      <c r="F122" s="15" t="s">
        <v>131</v>
      </c>
      <c r="G122" s="19" t="s">
        <v>136</v>
      </c>
      <c r="H122" s="27">
        <v>1818.3</v>
      </c>
      <c r="I122" s="12">
        <v>1818.3</v>
      </c>
      <c r="J122" s="12">
        <v>2165.5</v>
      </c>
      <c r="K122" s="12">
        <v>0</v>
      </c>
      <c r="L122" s="12">
        <v>0</v>
      </c>
      <c r="M122" s="12">
        <v>0</v>
      </c>
      <c r="N122" s="67"/>
      <c r="O122" s="67"/>
    </row>
    <row r="123" spans="1:15" s="6" customFormat="1" ht="127.5" customHeight="1">
      <c r="A123" s="29" t="s">
        <v>587</v>
      </c>
      <c r="B123" s="10" t="s">
        <v>588</v>
      </c>
      <c r="C123" s="22"/>
      <c r="D123" s="57"/>
      <c r="E123" s="58"/>
      <c r="F123" s="15" t="s">
        <v>136</v>
      </c>
      <c r="G123" s="19" t="s">
        <v>416</v>
      </c>
      <c r="H123" s="27">
        <f aca="true" t="shared" si="28" ref="H123:M123">H124+H125</f>
        <v>1839.1999999999998</v>
      </c>
      <c r="I123" s="12">
        <f t="shared" si="28"/>
        <v>1839.1999999999998</v>
      </c>
      <c r="J123" s="12">
        <f t="shared" si="28"/>
        <v>1839.1999999999998</v>
      </c>
      <c r="K123" s="12">
        <f t="shared" si="28"/>
        <v>1839.1999999999998</v>
      </c>
      <c r="L123" s="12">
        <f t="shared" si="28"/>
        <v>1839.1999999999998</v>
      </c>
      <c r="M123" s="12">
        <f t="shared" si="28"/>
        <v>0</v>
      </c>
      <c r="N123" s="67"/>
      <c r="O123" s="67"/>
    </row>
    <row r="124" spans="1:15" s="6" customFormat="1" ht="96.75" customHeight="1">
      <c r="A124" s="29" t="s">
        <v>444</v>
      </c>
      <c r="B124" s="10"/>
      <c r="C124" s="22" t="s">
        <v>445</v>
      </c>
      <c r="D124" s="57" t="s">
        <v>688</v>
      </c>
      <c r="E124" s="57" t="s">
        <v>705</v>
      </c>
      <c r="F124" s="15" t="s">
        <v>136</v>
      </c>
      <c r="G124" s="19" t="s">
        <v>416</v>
      </c>
      <c r="H124" s="27">
        <v>1216.1</v>
      </c>
      <c r="I124" s="12">
        <v>1216.1</v>
      </c>
      <c r="J124" s="12">
        <v>1216.1</v>
      </c>
      <c r="K124" s="12">
        <v>1216.1</v>
      </c>
      <c r="L124" s="12">
        <v>1216.1</v>
      </c>
      <c r="M124" s="12">
        <v>0</v>
      </c>
      <c r="N124" s="67"/>
      <c r="O124" s="67"/>
    </row>
    <row r="125" spans="1:15" s="6" customFormat="1" ht="86.25" customHeight="1">
      <c r="A125" s="29" t="s">
        <v>0</v>
      </c>
      <c r="B125" s="10"/>
      <c r="C125" s="22" t="s">
        <v>687</v>
      </c>
      <c r="D125" s="57" t="s">
        <v>688</v>
      </c>
      <c r="E125" s="57" t="s">
        <v>705</v>
      </c>
      <c r="F125" s="15" t="s">
        <v>136</v>
      </c>
      <c r="G125" s="19" t="s">
        <v>416</v>
      </c>
      <c r="H125" s="27">
        <v>623.1</v>
      </c>
      <c r="I125" s="12">
        <v>623.1</v>
      </c>
      <c r="J125" s="12">
        <v>623.1</v>
      </c>
      <c r="K125" s="12">
        <v>623.1</v>
      </c>
      <c r="L125" s="12">
        <v>623.1</v>
      </c>
      <c r="M125" s="12">
        <v>0</v>
      </c>
      <c r="N125" s="67"/>
      <c r="O125" s="67"/>
    </row>
    <row r="126" spans="1:15" s="42" customFormat="1" ht="82.5" customHeight="1">
      <c r="A126" s="39" t="s">
        <v>590</v>
      </c>
      <c r="B126" s="40" t="s">
        <v>593</v>
      </c>
      <c r="C126" s="41" t="s">
        <v>680</v>
      </c>
      <c r="D126" s="54" t="s">
        <v>686</v>
      </c>
      <c r="E126" s="54" t="s">
        <v>377</v>
      </c>
      <c r="F126" s="40" t="s">
        <v>346</v>
      </c>
      <c r="G126" s="40" t="s">
        <v>347</v>
      </c>
      <c r="H126" s="24">
        <f aca="true" t="shared" si="29" ref="H126:M127">H127</f>
        <v>1869.5</v>
      </c>
      <c r="I126" s="24">
        <f t="shared" si="29"/>
        <v>1869.5</v>
      </c>
      <c r="J126" s="24">
        <f t="shared" si="29"/>
        <v>2055.5</v>
      </c>
      <c r="K126" s="24">
        <f t="shared" si="29"/>
        <v>1650</v>
      </c>
      <c r="L126" s="24">
        <f t="shared" si="29"/>
        <v>1649.9</v>
      </c>
      <c r="M126" s="24">
        <f t="shared" si="29"/>
        <v>1649.9</v>
      </c>
      <c r="N126" s="71"/>
      <c r="O126" s="71"/>
    </row>
    <row r="127" spans="1:15" s="6" customFormat="1" ht="25.5">
      <c r="A127" s="29" t="s">
        <v>591</v>
      </c>
      <c r="B127" s="13" t="s">
        <v>594</v>
      </c>
      <c r="C127" s="22"/>
      <c r="D127" s="56"/>
      <c r="E127" s="57"/>
      <c r="F127" s="15"/>
      <c r="G127" s="19"/>
      <c r="H127" s="27">
        <f t="shared" si="29"/>
        <v>1869.5</v>
      </c>
      <c r="I127" s="12">
        <f t="shared" si="29"/>
        <v>1869.5</v>
      </c>
      <c r="J127" s="12">
        <f t="shared" si="29"/>
        <v>2055.5</v>
      </c>
      <c r="K127" s="12">
        <f t="shared" si="29"/>
        <v>1650</v>
      </c>
      <c r="L127" s="12">
        <f t="shared" si="29"/>
        <v>1649.9</v>
      </c>
      <c r="M127" s="12">
        <f t="shared" si="29"/>
        <v>1649.9</v>
      </c>
      <c r="N127" s="67"/>
      <c r="O127" s="67"/>
    </row>
    <row r="128" spans="1:15" s="6" customFormat="1" ht="78.75" customHeight="1">
      <c r="A128" s="29" t="s">
        <v>592</v>
      </c>
      <c r="B128" s="13" t="s">
        <v>595</v>
      </c>
      <c r="C128" s="22"/>
      <c r="D128" s="56"/>
      <c r="E128" s="57"/>
      <c r="F128" s="15" t="s">
        <v>570</v>
      </c>
      <c r="G128" s="19" t="s">
        <v>571</v>
      </c>
      <c r="H128" s="27">
        <f aca="true" t="shared" si="30" ref="H128:M128">H129+H130+H131</f>
        <v>1869.5</v>
      </c>
      <c r="I128" s="12">
        <f t="shared" si="30"/>
        <v>1869.5</v>
      </c>
      <c r="J128" s="12">
        <f t="shared" si="30"/>
        <v>2055.5</v>
      </c>
      <c r="K128" s="12">
        <f t="shared" si="30"/>
        <v>1650</v>
      </c>
      <c r="L128" s="12">
        <f t="shared" si="30"/>
        <v>1649.9</v>
      </c>
      <c r="M128" s="12">
        <f t="shared" si="30"/>
        <v>1649.9</v>
      </c>
      <c r="N128" s="67"/>
      <c r="O128" s="67"/>
    </row>
    <row r="129" spans="1:15" s="6" customFormat="1" ht="96.75" customHeight="1">
      <c r="A129" s="29" t="s">
        <v>597</v>
      </c>
      <c r="B129" s="13" t="s">
        <v>596</v>
      </c>
      <c r="C129" s="22" t="s">
        <v>350</v>
      </c>
      <c r="D129" s="56" t="s">
        <v>256</v>
      </c>
      <c r="E129" s="57" t="s">
        <v>746</v>
      </c>
      <c r="F129" s="15" t="s">
        <v>139</v>
      </c>
      <c r="G129" s="19" t="s">
        <v>126</v>
      </c>
      <c r="H129" s="27">
        <v>1539.1</v>
      </c>
      <c r="I129" s="12">
        <v>1539.1</v>
      </c>
      <c r="J129" s="12">
        <v>1650</v>
      </c>
      <c r="K129" s="12">
        <v>1650</v>
      </c>
      <c r="L129" s="12">
        <v>1649.9</v>
      </c>
      <c r="M129" s="12">
        <v>1649.9</v>
      </c>
      <c r="N129" s="67"/>
      <c r="O129" s="67"/>
    </row>
    <row r="130" spans="1:13" s="6" customFormat="1" ht="94.5" customHeight="1">
      <c r="A130" s="29" t="s">
        <v>95</v>
      </c>
      <c r="B130" s="13" t="s">
        <v>93</v>
      </c>
      <c r="C130" s="22" t="s">
        <v>196</v>
      </c>
      <c r="D130" s="56" t="s">
        <v>256</v>
      </c>
      <c r="E130" s="57" t="s">
        <v>262</v>
      </c>
      <c r="F130" s="15" t="s">
        <v>126</v>
      </c>
      <c r="G130" s="19" t="s">
        <v>136</v>
      </c>
      <c r="H130" s="27">
        <v>115.9</v>
      </c>
      <c r="I130" s="12">
        <v>115.9</v>
      </c>
      <c r="J130" s="12">
        <v>120</v>
      </c>
      <c r="K130" s="12">
        <v>0</v>
      </c>
      <c r="L130" s="12">
        <v>0</v>
      </c>
      <c r="M130" s="12">
        <v>0</v>
      </c>
    </row>
    <row r="131" spans="1:15" s="6" customFormat="1" ht="144.75" customHeight="1">
      <c r="A131" s="29" t="s">
        <v>233</v>
      </c>
      <c r="B131" s="13" t="s">
        <v>94</v>
      </c>
      <c r="C131" s="22" t="s">
        <v>235</v>
      </c>
      <c r="D131" s="56" t="s">
        <v>256</v>
      </c>
      <c r="E131" s="57" t="s">
        <v>236</v>
      </c>
      <c r="F131" s="15" t="s">
        <v>334</v>
      </c>
      <c r="G131" s="19" t="s">
        <v>136</v>
      </c>
      <c r="H131" s="27">
        <v>214.5</v>
      </c>
      <c r="I131" s="12">
        <v>214.5</v>
      </c>
      <c r="J131" s="12">
        <v>285.5</v>
      </c>
      <c r="K131" s="12">
        <v>0</v>
      </c>
      <c r="L131" s="12">
        <v>0</v>
      </c>
      <c r="M131" s="12">
        <v>0</v>
      </c>
      <c r="N131" s="67"/>
      <c r="O131" s="67"/>
    </row>
    <row r="132" spans="1:15" s="42" customFormat="1" ht="27" customHeight="1">
      <c r="A132" s="39" t="s">
        <v>432</v>
      </c>
      <c r="B132" s="38"/>
      <c r="C132" s="44"/>
      <c r="D132" s="38"/>
      <c r="E132" s="38"/>
      <c r="F132" s="45"/>
      <c r="G132" s="45"/>
      <c r="H132" s="28">
        <f aca="true" t="shared" si="31" ref="H132:M132">H10</f>
        <v>316062.976</v>
      </c>
      <c r="I132" s="28">
        <f t="shared" si="31"/>
        <v>304728.10000000003</v>
      </c>
      <c r="J132" s="28">
        <f t="shared" si="31"/>
        <v>371906.10000000003</v>
      </c>
      <c r="K132" s="28">
        <f t="shared" si="31"/>
        <v>302986.7</v>
      </c>
      <c r="L132" s="28">
        <f t="shared" si="31"/>
        <v>309414.7</v>
      </c>
      <c r="M132" s="28">
        <f t="shared" si="31"/>
        <v>307575.5</v>
      </c>
      <c r="N132" s="71"/>
      <c r="O132" s="71"/>
    </row>
    <row r="133" spans="10:15" ht="1.5" customHeight="1">
      <c r="J133" s="33"/>
      <c r="K133" s="20"/>
      <c r="L133" s="20"/>
      <c r="M133" s="91"/>
      <c r="N133" s="73"/>
      <c r="O133" s="73"/>
    </row>
    <row r="134" spans="1:15" ht="26.25" customHeight="1" hidden="1">
      <c r="A134" s="152" t="s">
        <v>118</v>
      </c>
      <c r="B134" s="152"/>
      <c r="C134" s="75"/>
      <c r="D134" s="8"/>
      <c r="E134" s="153" t="s">
        <v>405</v>
      </c>
      <c r="F134" s="153"/>
      <c r="G134" s="153"/>
      <c r="H134" s="153"/>
      <c r="I134" s="153"/>
      <c r="N134" s="73"/>
      <c r="O134" s="73"/>
    </row>
    <row r="135" spans="1:15" ht="21.75" customHeight="1" hidden="1">
      <c r="A135" s="51" t="s">
        <v>117</v>
      </c>
      <c r="B135" s="11"/>
      <c r="C135" s="7" t="s">
        <v>435</v>
      </c>
      <c r="D135" s="9"/>
      <c r="E135" s="157" t="s">
        <v>434</v>
      </c>
      <c r="F135" s="157"/>
      <c r="G135" s="157"/>
      <c r="H135" s="157"/>
      <c r="I135" s="157"/>
      <c r="N135" s="73"/>
      <c r="O135" s="73"/>
    </row>
    <row r="136" spans="7:15" ht="12.75">
      <c r="G136" s="2"/>
      <c r="H136" s="2">
        <v>316063</v>
      </c>
      <c r="I136" s="2">
        <v>304728.1</v>
      </c>
      <c r="J136" s="2">
        <v>356203.8</v>
      </c>
      <c r="K136" s="2">
        <v>302986.7</v>
      </c>
      <c r="L136" s="2">
        <v>309414.7</v>
      </c>
      <c r="N136" s="73"/>
      <c r="O136" s="73"/>
    </row>
    <row r="137" spans="1:9" ht="37.5" customHeight="1">
      <c r="A137" s="52" t="s">
        <v>118</v>
      </c>
      <c r="B137" s="8"/>
      <c r="C137" s="50"/>
      <c r="D137" s="8"/>
      <c r="E137" s="153" t="s">
        <v>405</v>
      </c>
      <c r="F137" s="153"/>
      <c r="G137" s="153"/>
      <c r="H137" s="153"/>
      <c r="I137" s="153"/>
    </row>
    <row r="138" spans="1:9" ht="21.75" customHeight="1">
      <c r="A138" s="51" t="s">
        <v>117</v>
      </c>
      <c r="B138" s="11"/>
      <c r="C138" s="7" t="s">
        <v>435</v>
      </c>
      <c r="D138" s="9"/>
      <c r="E138" s="157" t="s">
        <v>434</v>
      </c>
      <c r="F138" s="157"/>
      <c r="G138" s="157"/>
      <c r="H138" s="157"/>
      <c r="I138" s="157"/>
    </row>
    <row r="139" spans="1:7" ht="15.75" customHeight="1">
      <c r="A139" s="2" t="s">
        <v>240</v>
      </c>
      <c r="C139" s="2"/>
      <c r="G139" s="2"/>
    </row>
    <row r="140" spans="6:15" ht="12.75">
      <c r="F140" s="92" t="s">
        <v>728</v>
      </c>
      <c r="H140" s="94">
        <f aca="true" t="shared" si="32" ref="H140:M140">H103</f>
        <v>1931.9</v>
      </c>
      <c r="I140" s="94">
        <f t="shared" si="32"/>
        <v>1931.9</v>
      </c>
      <c r="J140" s="94">
        <f t="shared" si="32"/>
        <v>1878.4</v>
      </c>
      <c r="K140" s="94">
        <f t="shared" si="32"/>
        <v>1859.5</v>
      </c>
      <c r="L140" s="94">
        <f t="shared" si="32"/>
        <v>1859.5</v>
      </c>
      <c r="M140" s="94">
        <f t="shared" si="32"/>
        <v>1859.5</v>
      </c>
      <c r="N140" s="73"/>
      <c r="O140" s="73"/>
    </row>
    <row r="141" spans="6:15" ht="12.75">
      <c r="F141" s="92" t="s">
        <v>729</v>
      </c>
      <c r="H141" s="94">
        <f aca="true" t="shared" si="33" ref="H141:M141">H104+H105+H106+H130</f>
        <v>5111.599999999999</v>
      </c>
      <c r="I141" s="94">
        <f t="shared" si="33"/>
        <v>5111.599999999999</v>
      </c>
      <c r="J141" s="94">
        <f t="shared" si="33"/>
        <v>5405</v>
      </c>
      <c r="K141" s="94">
        <f t="shared" si="33"/>
        <v>5263.9</v>
      </c>
      <c r="L141" s="94">
        <f t="shared" si="33"/>
        <v>5263.9</v>
      </c>
      <c r="M141" s="94">
        <f t="shared" si="33"/>
        <v>5263.9</v>
      </c>
      <c r="N141" s="73"/>
      <c r="O141" s="73"/>
    </row>
    <row r="142" spans="6:15" ht="12.75">
      <c r="F142" s="92" t="s">
        <v>730</v>
      </c>
      <c r="H142" s="94">
        <f aca="true" t="shared" si="34" ref="H142:M142">H99+H100</f>
        <v>29774.5</v>
      </c>
      <c r="I142" s="94">
        <f t="shared" si="34"/>
        <v>28850.199999999997</v>
      </c>
      <c r="J142" s="94">
        <f t="shared" si="34"/>
        <v>30392</v>
      </c>
      <c r="K142" s="94">
        <f t="shared" si="34"/>
        <v>30641.1</v>
      </c>
      <c r="L142" s="94">
        <f t="shared" si="34"/>
        <v>30875.3</v>
      </c>
      <c r="M142" s="94">
        <f t="shared" si="34"/>
        <v>30875.3</v>
      </c>
      <c r="N142" s="73"/>
      <c r="O142" s="73"/>
    </row>
    <row r="143" spans="3:15" s="9" customFormat="1" ht="12.75">
      <c r="C143" s="69"/>
      <c r="F143" s="93" t="s">
        <v>731</v>
      </c>
      <c r="G143" s="69"/>
      <c r="H143" s="94">
        <f aca="true" t="shared" si="35" ref="H143:M143">H101</f>
        <v>14633.3</v>
      </c>
      <c r="I143" s="94">
        <f t="shared" si="35"/>
        <v>14633.3</v>
      </c>
      <c r="J143" s="94">
        <f t="shared" si="35"/>
        <v>15730</v>
      </c>
      <c r="K143" s="94">
        <f t="shared" si="35"/>
        <v>15730</v>
      </c>
      <c r="L143" s="94">
        <f t="shared" si="35"/>
        <v>15730</v>
      </c>
      <c r="M143" s="94">
        <f t="shared" si="35"/>
        <v>15730</v>
      </c>
      <c r="N143" s="68"/>
      <c r="O143" s="68"/>
    </row>
    <row r="144" spans="3:15" s="9" customFormat="1" ht="12.75">
      <c r="C144" s="69"/>
      <c r="F144" s="93" t="s">
        <v>732</v>
      </c>
      <c r="G144" s="69"/>
      <c r="H144" s="94">
        <f aca="true" t="shared" si="36" ref="H144:M144">H110</f>
        <v>266.6</v>
      </c>
      <c r="I144" s="94">
        <f t="shared" si="36"/>
        <v>266.6</v>
      </c>
      <c r="J144" s="94">
        <f t="shared" si="36"/>
        <v>0</v>
      </c>
      <c r="K144" s="94">
        <f t="shared" si="36"/>
        <v>0</v>
      </c>
      <c r="L144" s="94">
        <f t="shared" si="36"/>
        <v>0</v>
      </c>
      <c r="M144" s="94">
        <f t="shared" si="36"/>
        <v>0</v>
      </c>
      <c r="N144" s="68"/>
      <c r="O144" s="68"/>
    </row>
    <row r="145" spans="3:15" s="9" customFormat="1" ht="12.75">
      <c r="C145" s="69"/>
      <c r="F145" s="93" t="s">
        <v>733</v>
      </c>
      <c r="G145" s="69"/>
      <c r="H145" s="94">
        <f aca="true" t="shared" si="37" ref="H145:M145">H13</f>
        <v>2704.976</v>
      </c>
      <c r="I145" s="94">
        <f t="shared" si="37"/>
        <v>0</v>
      </c>
      <c r="J145" s="94">
        <f t="shared" si="37"/>
        <v>2817.1</v>
      </c>
      <c r="K145" s="94">
        <f t="shared" si="37"/>
        <v>3000</v>
      </c>
      <c r="L145" s="94">
        <f t="shared" si="37"/>
        <v>3000</v>
      </c>
      <c r="M145" s="94">
        <f t="shared" si="37"/>
        <v>3000</v>
      </c>
      <c r="N145" s="68"/>
      <c r="O145" s="68"/>
    </row>
    <row r="146" spans="3:15" s="9" customFormat="1" ht="12.75">
      <c r="C146" s="69"/>
      <c r="F146" s="93" t="s">
        <v>734</v>
      </c>
      <c r="G146" s="69"/>
      <c r="H146" s="94">
        <f>H14+H15+H16+H17+H20+H21+H23+H24+H25+H94+H96+H102+H108+H123</f>
        <v>56977.09999999999</v>
      </c>
      <c r="I146" s="94">
        <f>I14+I15+I16+I17+I20+I21+I23+I24+I25+I94+I96+I102+I108+I123</f>
        <v>54987.7</v>
      </c>
      <c r="J146" s="94">
        <f>J14+J15+J16+J17+J20+J21+J23+J24+J25+J58+J94+J96+J102</f>
        <v>17399.300000000003</v>
      </c>
      <c r="K146" s="94">
        <f>K14+K15+K16+K17+K20+K21+K23+K24+K25+K58+K94+K96+K102</f>
        <v>17106</v>
      </c>
      <c r="L146" s="94">
        <f>L14+L15+L16+L17+L20+L21+L23+L24+L25+L58+L94+L96+L102</f>
        <v>17212.2</v>
      </c>
      <c r="M146" s="94">
        <f>M14+M15+M16+M17+M20+M21+M23+M24+M25+M58+M94+M96+M102</f>
        <v>17212.2</v>
      </c>
      <c r="N146" s="68"/>
      <c r="O146" s="68"/>
    </row>
    <row r="147" spans="3:15" s="9" customFormat="1" ht="12.75">
      <c r="C147" s="69"/>
      <c r="F147" s="93" t="s">
        <v>552</v>
      </c>
      <c r="G147" s="69"/>
      <c r="H147" s="94">
        <f aca="true" t="shared" si="38" ref="H147:M147">H122</f>
        <v>1818.3</v>
      </c>
      <c r="I147" s="94">
        <f t="shared" si="38"/>
        <v>1818.3</v>
      </c>
      <c r="J147" s="94">
        <f t="shared" si="38"/>
        <v>2165.5</v>
      </c>
      <c r="K147" s="94">
        <f t="shared" si="38"/>
        <v>0</v>
      </c>
      <c r="L147" s="94">
        <f t="shared" si="38"/>
        <v>0</v>
      </c>
      <c r="M147" s="94">
        <f t="shared" si="38"/>
        <v>0</v>
      </c>
      <c r="N147" s="68"/>
      <c r="O147" s="68"/>
    </row>
    <row r="148" spans="3:15" s="9" customFormat="1" ht="12.75">
      <c r="C148" s="69"/>
      <c r="F148" s="93" t="s">
        <v>553</v>
      </c>
      <c r="G148" s="69"/>
      <c r="H148" s="94">
        <f aca="true" t="shared" si="39" ref="H148:M148">H52+H55+H56+H87</f>
        <v>2203.1</v>
      </c>
      <c r="I148" s="94">
        <f t="shared" si="39"/>
        <v>1603.1</v>
      </c>
      <c r="J148" s="94">
        <f t="shared" si="39"/>
        <v>5830.9</v>
      </c>
      <c r="K148" s="94">
        <f t="shared" si="39"/>
        <v>7422</v>
      </c>
      <c r="L148" s="94">
        <f t="shared" si="39"/>
        <v>8744</v>
      </c>
      <c r="M148" s="94">
        <f t="shared" si="39"/>
        <v>8744</v>
      </c>
      <c r="N148" s="68"/>
      <c r="O148" s="68"/>
    </row>
    <row r="149" spans="3:15" s="9" customFormat="1" ht="12.75">
      <c r="C149" s="69"/>
      <c r="F149" s="93" t="s">
        <v>554</v>
      </c>
      <c r="G149" s="69"/>
      <c r="H149" s="94">
        <f>H53</f>
        <v>0</v>
      </c>
      <c r="I149" s="94">
        <f>I53</f>
        <v>0</v>
      </c>
      <c r="J149" s="94">
        <f>J53+J123</f>
        <v>1867.4999999999998</v>
      </c>
      <c r="K149" s="94">
        <f>K53+K123</f>
        <v>2129.2</v>
      </c>
      <c r="L149" s="94">
        <f>L53+L123</f>
        <v>2274.2</v>
      </c>
      <c r="M149" s="94">
        <f>M53+M123</f>
        <v>435</v>
      </c>
      <c r="N149" s="68"/>
      <c r="O149" s="68"/>
    </row>
    <row r="150" spans="3:15" s="9" customFormat="1" ht="12.75">
      <c r="C150" s="69"/>
      <c r="F150" s="93" t="s">
        <v>555</v>
      </c>
      <c r="G150" s="69"/>
      <c r="H150" s="94">
        <f>H35+H36+H37+H38+H39+H40+H41+H43</f>
        <v>41116.5</v>
      </c>
      <c r="I150" s="94">
        <f>I35+I36+I37+I38+I39+I40+I41+I43</f>
        <v>40923.2</v>
      </c>
      <c r="J150" s="94">
        <f>J35+J36+J37+J38+J39+J40+J41+J42+J43</f>
        <v>46801.700000000004</v>
      </c>
      <c r="K150" s="94">
        <f>K35+K36+K37+K38+K39+K40+K41+K42+K43</f>
        <v>36920.6</v>
      </c>
      <c r="L150" s="94">
        <f>L35+L36+L37+L38+L39+L40+L41+L42+L43</f>
        <v>38710.8</v>
      </c>
      <c r="M150" s="94">
        <f>M35+M36+M37+M38+M39+M40+M41+M42+M43</f>
        <v>38710.8</v>
      </c>
      <c r="N150" s="68"/>
      <c r="O150" s="68"/>
    </row>
    <row r="151" spans="6:15" ht="12.75">
      <c r="F151" s="92" t="s">
        <v>556</v>
      </c>
      <c r="H151" s="94">
        <f>H83+H84+H85+H89</f>
        <v>2425.9</v>
      </c>
      <c r="I151" s="94">
        <f>I83+I84+I85+I89</f>
        <v>2425.9</v>
      </c>
      <c r="J151" s="94">
        <f>J83+J85+J89</f>
        <v>5360</v>
      </c>
      <c r="K151" s="94">
        <f>K83+K84+K85+K89</f>
        <v>3860</v>
      </c>
      <c r="L151" s="94">
        <f>L83+L84+L85+L89</f>
        <v>2860</v>
      </c>
      <c r="M151" s="94">
        <f>M83+M84+M85+M89</f>
        <v>2860</v>
      </c>
      <c r="N151" s="73"/>
      <c r="O151" s="73"/>
    </row>
    <row r="152" spans="6:15" ht="12.75">
      <c r="F152" s="92" t="s">
        <v>557</v>
      </c>
      <c r="H152" s="94">
        <f aca="true" t="shared" si="40" ref="H152:M152">H46+H47+H48+H49+H50+H114+H115+H116+H117+H118</f>
        <v>40948.100000000006</v>
      </c>
      <c r="I152" s="94">
        <f t="shared" si="40"/>
        <v>40536</v>
      </c>
      <c r="J152" s="94">
        <f t="shared" si="40"/>
        <v>18089.7</v>
      </c>
      <c r="K152" s="94">
        <f t="shared" si="40"/>
        <v>11962.7</v>
      </c>
      <c r="L152" s="94">
        <f t="shared" si="40"/>
        <v>5058.1</v>
      </c>
      <c r="M152" s="94">
        <f t="shared" si="40"/>
        <v>5058.1</v>
      </c>
      <c r="N152" s="73"/>
      <c r="O152" s="73"/>
    </row>
    <row r="153" spans="6:15" ht="12.75">
      <c r="F153" s="92" t="s">
        <v>558</v>
      </c>
      <c r="H153" s="94">
        <f>H27+H28+H29+H30+H31+H32+H33</f>
        <v>8817.9</v>
      </c>
      <c r="I153" s="94">
        <f>I27+I28+I29+I30+I31+I32+I33</f>
        <v>8087.8</v>
      </c>
      <c r="J153" s="94">
        <f>J27+J28+J29+J30+J31+J32</f>
        <v>23539.9</v>
      </c>
      <c r="K153" s="94">
        <f>K27+K28+K29+K30+K31+K32</f>
        <v>22074.4</v>
      </c>
      <c r="L153" s="94">
        <f>L27+L28+L29+L30+L31+L32</f>
        <v>29096</v>
      </c>
      <c r="M153" s="94">
        <f>M27+M28+M29+M30+M31+M32</f>
        <v>29096</v>
      </c>
      <c r="N153" s="73"/>
      <c r="O153" s="73"/>
    </row>
    <row r="154" spans="6:15" ht="12.75">
      <c r="F154" s="92" t="s">
        <v>559</v>
      </c>
      <c r="H154" s="94">
        <f>H70+H72+H73+H74+H75+H76+H77+H78+H79+H81</f>
        <v>46182.29999999999</v>
      </c>
      <c r="I154" s="94">
        <f>I70+I72+I73+I74+I75+I76+I77+I78+I79+I81</f>
        <v>42416.59999999999</v>
      </c>
      <c r="J154" s="94">
        <f>J70+J72+J73+J74+J75+J76+J77+J78+J79+J80+J81+J108</f>
        <v>111165.80000000002</v>
      </c>
      <c r="K154" s="94">
        <f>K70+K72+K73+K74+K75+K76+K77+K78+K79+K80+K81+K108</f>
        <v>84615.29999999999</v>
      </c>
      <c r="L154" s="94">
        <f>L70+L72+L73+L74+L75+L76+L77+L78+L79+L80+L81+L108</f>
        <v>87074.4</v>
      </c>
      <c r="M154" s="94">
        <f>M70+M72+M73+M74+M75+M76+M77+M78+M79+M80+M81+M108</f>
        <v>87074.4</v>
      </c>
      <c r="N154" s="73"/>
      <c r="O154" s="73"/>
    </row>
    <row r="155" spans="6:15" ht="12.75">
      <c r="F155" s="92" t="s">
        <v>560</v>
      </c>
      <c r="H155" s="94">
        <f aca="true" t="shared" si="41" ref="H155:M155">H91+H92</f>
        <v>8652.2</v>
      </c>
      <c r="I155" s="94">
        <f t="shared" si="41"/>
        <v>8637.2</v>
      </c>
      <c r="J155" s="94">
        <f t="shared" si="41"/>
        <v>9325</v>
      </c>
      <c r="K155" s="94">
        <f t="shared" si="41"/>
        <v>9325</v>
      </c>
      <c r="L155" s="94">
        <f t="shared" si="41"/>
        <v>9325</v>
      </c>
      <c r="M155" s="94">
        <f t="shared" si="41"/>
        <v>9325</v>
      </c>
      <c r="N155" s="73"/>
      <c r="O155" s="73"/>
    </row>
    <row r="156" spans="6:15" ht="12.75">
      <c r="F156" s="92" t="s">
        <v>561</v>
      </c>
      <c r="H156" s="94">
        <f aca="true" t="shared" si="42" ref="H156:M156">H129</f>
        <v>1539.1</v>
      </c>
      <c r="I156" s="94">
        <f t="shared" si="42"/>
        <v>1539.1</v>
      </c>
      <c r="J156" s="94">
        <f t="shared" si="42"/>
        <v>1650</v>
      </c>
      <c r="K156" s="94">
        <f t="shared" si="42"/>
        <v>1650</v>
      </c>
      <c r="L156" s="94">
        <f t="shared" si="42"/>
        <v>1649.9</v>
      </c>
      <c r="M156" s="94">
        <f t="shared" si="42"/>
        <v>1649.9</v>
      </c>
      <c r="N156" s="73"/>
      <c r="O156" s="73"/>
    </row>
    <row r="157" spans="6:15" ht="12.75">
      <c r="F157" s="92" t="s">
        <v>562</v>
      </c>
      <c r="H157" s="94">
        <f aca="true" t="shared" si="43" ref="H157:M157">H60+H61</f>
        <v>18861.1</v>
      </c>
      <c r="I157" s="94">
        <f t="shared" si="43"/>
        <v>18861.1</v>
      </c>
      <c r="J157" s="94">
        <f t="shared" si="43"/>
        <v>16881.6</v>
      </c>
      <c r="K157" s="94">
        <f t="shared" si="43"/>
        <v>16381.6</v>
      </c>
      <c r="L157" s="94">
        <f t="shared" si="43"/>
        <v>17184</v>
      </c>
      <c r="M157" s="94">
        <f t="shared" si="43"/>
        <v>17184</v>
      </c>
      <c r="N157" s="73"/>
      <c r="O157" s="73"/>
    </row>
    <row r="158" spans="6:15" ht="12.75">
      <c r="F158" s="92" t="s">
        <v>450</v>
      </c>
      <c r="H158" s="94">
        <f aca="true" t="shared" si="44" ref="H158:M158">H18</f>
        <v>9486.6</v>
      </c>
      <c r="I158" s="94">
        <f t="shared" si="44"/>
        <v>9486.6</v>
      </c>
      <c r="J158" s="94">
        <f t="shared" si="44"/>
        <v>12549</v>
      </c>
      <c r="K158" s="94">
        <f t="shared" si="44"/>
        <v>12549</v>
      </c>
      <c r="L158" s="94">
        <f t="shared" si="44"/>
        <v>12549</v>
      </c>
      <c r="M158" s="94">
        <f t="shared" si="44"/>
        <v>12549</v>
      </c>
      <c r="N158" s="73"/>
      <c r="O158" s="73"/>
    </row>
    <row r="159" spans="6:15" ht="12.75">
      <c r="F159" s="92" t="s">
        <v>451</v>
      </c>
      <c r="H159" s="94">
        <f aca="true" t="shared" si="45" ref="H159:M159">H19+H131</f>
        <v>649.5</v>
      </c>
      <c r="I159" s="94">
        <f t="shared" si="45"/>
        <v>649.5</v>
      </c>
      <c r="J159" s="94">
        <f t="shared" si="45"/>
        <v>825.5</v>
      </c>
      <c r="K159" s="94">
        <f t="shared" si="45"/>
        <v>570</v>
      </c>
      <c r="L159" s="94">
        <f t="shared" si="45"/>
        <v>600</v>
      </c>
      <c r="M159" s="94">
        <f t="shared" si="45"/>
        <v>600</v>
      </c>
      <c r="N159" s="73"/>
      <c r="O159" s="73"/>
    </row>
    <row r="160" spans="6:15" ht="12.75">
      <c r="F160" s="92" t="s">
        <v>448</v>
      </c>
      <c r="H160" s="94">
        <f aca="true" t="shared" si="46" ref="H160:M160">H63+H67</f>
        <v>11082.4</v>
      </c>
      <c r="I160" s="94">
        <f t="shared" si="46"/>
        <v>11082.4</v>
      </c>
      <c r="J160" s="94">
        <f>J63+J64+J65+J66+J67</f>
        <v>15438.4</v>
      </c>
      <c r="K160" s="94">
        <f t="shared" si="46"/>
        <v>8613.6</v>
      </c>
      <c r="L160" s="94">
        <f t="shared" si="46"/>
        <v>9035.6</v>
      </c>
      <c r="M160" s="94">
        <f t="shared" si="46"/>
        <v>9035.6</v>
      </c>
      <c r="N160" s="73"/>
      <c r="O160" s="73"/>
    </row>
    <row r="161" spans="6:15" ht="12.75">
      <c r="F161" s="92" t="s">
        <v>449</v>
      </c>
      <c r="H161" s="94">
        <f aca="true" t="shared" si="47" ref="H161:M161">H112</f>
        <v>10880</v>
      </c>
      <c r="I161" s="94">
        <f t="shared" si="47"/>
        <v>10880</v>
      </c>
      <c r="J161" s="94">
        <f t="shared" si="47"/>
        <v>11312.8</v>
      </c>
      <c r="K161" s="94">
        <f t="shared" si="47"/>
        <v>11312.8</v>
      </c>
      <c r="L161" s="94">
        <f t="shared" si="47"/>
        <v>11312.8</v>
      </c>
      <c r="M161" s="94">
        <f t="shared" si="47"/>
        <v>11312.8</v>
      </c>
      <c r="N161" s="73"/>
      <c r="O161" s="73"/>
    </row>
    <row r="162" spans="6:15" ht="13.5" thickBot="1">
      <c r="F162" s="92"/>
      <c r="H162" s="95">
        <f aca="true" t="shared" si="48" ref="H162:M162">SUBTOTAL(9,H140:H161)</f>
        <v>316062.9759999999</v>
      </c>
      <c r="I162" s="96">
        <f t="shared" si="48"/>
        <v>304728.1</v>
      </c>
      <c r="J162" s="96">
        <f t="shared" si="48"/>
        <v>356425.10000000003</v>
      </c>
      <c r="K162" s="96">
        <f t="shared" si="48"/>
        <v>302986.69999999995</v>
      </c>
      <c r="L162" s="96">
        <f t="shared" si="48"/>
        <v>309414.69999999995</v>
      </c>
      <c r="M162" s="97">
        <f t="shared" si="48"/>
        <v>307575.49999999994</v>
      </c>
      <c r="N162" s="73"/>
      <c r="O162" s="73"/>
    </row>
    <row r="163" spans="6:15" ht="12.75">
      <c r="F163" s="92"/>
      <c r="I163" s="83"/>
      <c r="J163" s="85"/>
      <c r="N163" s="73"/>
      <c r="O163" s="73"/>
    </row>
    <row r="164" spans="6:15" ht="12.75">
      <c r="F164" s="92"/>
      <c r="I164" s="83"/>
      <c r="J164" s="85"/>
      <c r="N164" s="73"/>
      <c r="O164" s="73"/>
    </row>
    <row r="165" spans="9:15" ht="12.75">
      <c r="I165" s="83"/>
      <c r="J165" s="85"/>
      <c r="N165" s="73"/>
      <c r="O165" s="73"/>
    </row>
    <row r="166" spans="9:15" ht="12.75">
      <c r="I166" s="83"/>
      <c r="J166" s="85"/>
      <c r="N166" s="73"/>
      <c r="O166" s="73"/>
    </row>
    <row r="167" spans="9:15" ht="12.75">
      <c r="I167" s="83"/>
      <c r="J167" s="20"/>
      <c r="N167" s="73"/>
      <c r="O167" s="73"/>
    </row>
    <row r="168" spans="9:15" ht="12.75">
      <c r="I168" s="83"/>
      <c r="N168" s="73"/>
      <c r="O168" s="73"/>
    </row>
    <row r="169" spans="14:15" ht="12.75">
      <c r="N169" s="73"/>
      <c r="O169" s="73"/>
    </row>
    <row r="170" spans="14:15" ht="12.75">
      <c r="N170" s="73"/>
      <c r="O170" s="73"/>
    </row>
    <row r="171" spans="14:15" ht="12.75">
      <c r="N171" s="73"/>
      <c r="O171" s="73"/>
    </row>
    <row r="172" spans="14:15" ht="12.75">
      <c r="N172" s="73"/>
      <c r="O172" s="73"/>
    </row>
    <row r="173" spans="14:15" ht="12.75">
      <c r="N173" s="73"/>
      <c r="O173" s="73"/>
    </row>
    <row r="174" spans="14:15" ht="12.75">
      <c r="N174" s="73"/>
      <c r="O174" s="73"/>
    </row>
    <row r="175" spans="14:15" ht="12.75">
      <c r="N175" s="73"/>
      <c r="O175" s="73"/>
    </row>
    <row r="176" spans="14:15" ht="12.75">
      <c r="N176" s="73"/>
      <c r="O176" s="73"/>
    </row>
    <row r="177" spans="14:15" ht="12.75">
      <c r="N177" s="73"/>
      <c r="O177" s="73"/>
    </row>
    <row r="178" spans="14:15" ht="12.75">
      <c r="N178" s="73"/>
      <c r="O178" s="73"/>
    </row>
    <row r="179" spans="14:15" ht="12.75">
      <c r="N179" s="73"/>
      <c r="O179" s="73"/>
    </row>
    <row r="180" spans="14:15" ht="12.75">
      <c r="N180" s="73"/>
      <c r="O180" s="73"/>
    </row>
    <row r="181" spans="14:15" ht="12.75">
      <c r="N181" s="73"/>
      <c r="O181" s="73"/>
    </row>
    <row r="182" spans="14:15" ht="12.75">
      <c r="N182" s="73"/>
      <c r="O182" s="73"/>
    </row>
    <row r="183" spans="14:15" ht="12.75">
      <c r="N183" s="73"/>
      <c r="O183" s="73"/>
    </row>
    <row r="184" spans="14:15" ht="12.75">
      <c r="N184" s="73"/>
      <c r="O184" s="73"/>
    </row>
    <row r="185" spans="14:15" ht="12.75">
      <c r="N185" s="73"/>
      <c r="O185" s="73"/>
    </row>
    <row r="186" spans="14:15" ht="12.75">
      <c r="N186" s="73"/>
      <c r="O186" s="73"/>
    </row>
    <row r="187" spans="14:15" ht="12.75">
      <c r="N187" s="73"/>
      <c r="O187" s="73"/>
    </row>
    <row r="188" spans="14:15" ht="12.75">
      <c r="N188" s="73"/>
      <c r="O188" s="73"/>
    </row>
    <row r="189" spans="14:15" ht="12.75">
      <c r="N189" s="73"/>
      <c r="O189" s="73"/>
    </row>
    <row r="190" spans="14:15" ht="12.75">
      <c r="N190" s="73"/>
      <c r="O190" s="73"/>
    </row>
    <row r="191" spans="14:15" ht="12.75">
      <c r="N191" s="73"/>
      <c r="O191" s="73"/>
    </row>
    <row r="192" spans="14:15" ht="12.75">
      <c r="N192" s="73"/>
      <c r="O192" s="73"/>
    </row>
    <row r="193" spans="14:15" ht="12.75">
      <c r="N193" s="73"/>
      <c r="O193" s="73"/>
    </row>
    <row r="194" spans="14:15" ht="12.75">
      <c r="N194" s="73"/>
      <c r="O194" s="73"/>
    </row>
    <row r="195" spans="14:15" ht="12.75">
      <c r="N195" s="73"/>
      <c r="O195" s="73"/>
    </row>
    <row r="196" spans="14:15" ht="12.75">
      <c r="N196" s="73"/>
      <c r="O196" s="73"/>
    </row>
    <row r="197" spans="14:15" ht="12.75">
      <c r="N197" s="73"/>
      <c r="O197" s="73"/>
    </row>
    <row r="198" spans="14:15" ht="12.75">
      <c r="N198" s="73"/>
      <c r="O198" s="73"/>
    </row>
    <row r="199" spans="14:15" ht="12.75">
      <c r="N199" s="73"/>
      <c r="O199" s="73"/>
    </row>
    <row r="200" spans="14:15" ht="12.75">
      <c r="N200" s="73"/>
      <c r="O200" s="73"/>
    </row>
    <row r="201" spans="14:15" ht="12.75">
      <c r="N201" s="73"/>
      <c r="O201" s="73"/>
    </row>
    <row r="202" spans="14:15" ht="12.75">
      <c r="N202" s="73"/>
      <c r="O202" s="73"/>
    </row>
    <row r="203" spans="14:15" ht="12.75">
      <c r="N203" s="73"/>
      <c r="O203" s="73"/>
    </row>
    <row r="204" spans="14:15" ht="12.75">
      <c r="N204" s="73"/>
      <c r="O204" s="73"/>
    </row>
    <row r="205" spans="14:15" ht="12.75">
      <c r="N205" s="73"/>
      <c r="O205" s="73"/>
    </row>
    <row r="206" spans="14:15" ht="12.75">
      <c r="N206" s="73"/>
      <c r="O206" s="73"/>
    </row>
    <row r="207" spans="14:15" ht="12.75">
      <c r="N207" s="73"/>
      <c r="O207" s="73"/>
    </row>
    <row r="208" spans="14:15" ht="12.75">
      <c r="N208" s="73"/>
      <c r="O208" s="73"/>
    </row>
    <row r="209" spans="14:15" ht="12.75">
      <c r="N209" s="73"/>
      <c r="O209" s="73"/>
    </row>
    <row r="210" spans="14:15" ht="12.75">
      <c r="N210" s="73"/>
      <c r="O210" s="73"/>
    </row>
    <row r="211" spans="14:15" ht="12.75">
      <c r="N211" s="73"/>
      <c r="O211" s="73"/>
    </row>
    <row r="212" spans="14:15" ht="12.75">
      <c r="N212" s="73"/>
      <c r="O212" s="73"/>
    </row>
    <row r="213" spans="14:15" ht="12.75">
      <c r="N213" s="73"/>
      <c r="O213" s="73"/>
    </row>
    <row r="214" spans="14:15" ht="12.75">
      <c r="N214" s="73"/>
      <c r="O214" s="73"/>
    </row>
    <row r="215" spans="14:15" ht="12.75">
      <c r="N215" s="73"/>
      <c r="O215" s="73"/>
    </row>
    <row r="216" spans="14:15" ht="12.75">
      <c r="N216" s="73"/>
      <c r="O216" s="73"/>
    </row>
    <row r="217" spans="14:15" ht="12.75">
      <c r="N217" s="73"/>
      <c r="O217" s="73"/>
    </row>
    <row r="218" spans="14:15" ht="12.75">
      <c r="N218" s="73"/>
      <c r="O218" s="73"/>
    </row>
    <row r="219" spans="14:15" ht="12.75">
      <c r="N219" s="73"/>
      <c r="O219" s="73"/>
    </row>
    <row r="220" spans="14:15" ht="12.75">
      <c r="N220" s="73"/>
      <c r="O220" s="73"/>
    </row>
    <row r="221" spans="14:15" ht="12.75">
      <c r="N221" s="73"/>
      <c r="O221" s="73"/>
    </row>
  </sheetData>
  <autoFilter ref="A9:O9"/>
  <mergeCells count="17">
    <mergeCell ref="L7:M7"/>
    <mergeCell ref="A134:B134"/>
    <mergeCell ref="E134:I134"/>
    <mergeCell ref="A1:M1"/>
    <mergeCell ref="A6:A8"/>
    <mergeCell ref="B6:B8"/>
    <mergeCell ref="C6:E7"/>
    <mergeCell ref="F6:G6"/>
    <mergeCell ref="H6:M6"/>
    <mergeCell ref="F7:F8"/>
    <mergeCell ref="E135:I135"/>
    <mergeCell ref="E137:I137"/>
    <mergeCell ref="E138:I138"/>
    <mergeCell ref="K7:K8"/>
    <mergeCell ref="G7:G8"/>
    <mergeCell ref="H7:I7"/>
    <mergeCell ref="J7:J8"/>
  </mergeCells>
  <printOptions/>
  <pageMargins left="0.17" right="0.17" top="0.52" bottom="0.19" header="0.17" footer="0.16"/>
  <pageSetup horizontalDpi="600" verticalDpi="600" orientation="landscape" paperSize="9" scale="90" r:id="rId1"/>
</worksheet>
</file>

<file path=xl/worksheets/sheet4.xml><?xml version="1.0" encoding="utf-8"?>
<worksheet xmlns="http://schemas.openxmlformats.org/spreadsheetml/2006/main" xmlns:r="http://schemas.openxmlformats.org/officeDocument/2006/relationships">
  <dimension ref="A1:AD253"/>
  <sheetViews>
    <sheetView tabSelected="1" workbookViewId="0" topLeftCell="A130">
      <selection activeCell="X10" sqref="X10"/>
    </sheetView>
  </sheetViews>
  <sheetFormatPr defaultColWidth="9.00390625" defaultRowHeight="12.75"/>
  <cols>
    <col min="1" max="1" width="47.75390625" style="2" customWidth="1"/>
    <col min="2" max="2" width="6.125" style="2" customWidth="1"/>
    <col min="3" max="3" width="25.625" style="33" customWidth="1"/>
    <col min="4" max="4" width="5.25390625" style="2" customWidth="1"/>
    <col min="5" max="5" width="6.875" style="2" customWidth="1"/>
    <col min="6" max="6" width="25.625" style="33" customWidth="1"/>
    <col min="7" max="7" width="5.25390625" style="2" customWidth="1"/>
    <col min="8" max="8" width="6.875" style="2" customWidth="1"/>
    <col min="9" max="9" width="5.25390625" style="2" customWidth="1"/>
    <col min="10" max="10" width="2.25390625" style="2" customWidth="1"/>
    <col min="11" max="11" width="3.125" style="33" customWidth="1"/>
    <col min="12" max="12" width="10.125" style="2" customWidth="1"/>
    <col min="13" max="13" width="10.125" style="33" customWidth="1"/>
    <col min="14" max="14" width="10.875" style="2" customWidth="1"/>
    <col min="15" max="15" width="10.375" style="2" customWidth="1"/>
    <col min="16" max="16" width="10.125" style="2" customWidth="1"/>
    <col min="17" max="17" width="10.125" style="33" customWidth="1"/>
    <col min="18" max="18" width="10.375" style="2" customWidth="1"/>
    <col min="19" max="19" width="10.125" style="2" customWidth="1"/>
    <col min="20" max="21" width="10.25390625" style="2" customWidth="1"/>
    <col min="22" max="22" width="10.00390625" style="2" customWidth="1"/>
    <col min="23" max="23" width="10.25390625" style="2" customWidth="1"/>
    <col min="24" max="25" width="10.125" style="2" customWidth="1"/>
    <col min="26" max="26" width="10.25390625" style="2" customWidth="1"/>
    <col min="27" max="27" width="10.00390625" style="2" customWidth="1"/>
    <col min="28" max="28" width="10.25390625" style="2" customWidth="1"/>
    <col min="29" max="29" width="10.375" style="2" customWidth="1"/>
    <col min="30" max="30" width="9.875" style="2" customWidth="1"/>
    <col min="31" max="16384" width="9.125" style="2" customWidth="1"/>
  </cols>
  <sheetData>
    <row r="1" spans="1:17" s="1" customFormat="1" ht="32.25" customHeight="1">
      <c r="A1" s="154" t="s">
        <v>412</v>
      </c>
      <c r="B1" s="154"/>
      <c r="C1" s="155"/>
      <c r="D1" s="154"/>
      <c r="E1" s="154"/>
      <c r="F1" s="154"/>
      <c r="G1" s="154"/>
      <c r="H1" s="154"/>
      <c r="I1" s="154"/>
      <c r="J1" s="154"/>
      <c r="K1" s="154"/>
      <c r="L1" s="154"/>
      <c r="M1" s="154"/>
      <c r="N1" s="154"/>
      <c r="O1" s="154"/>
      <c r="P1" s="154"/>
      <c r="Q1" s="154"/>
    </row>
    <row r="2" spans="1:17" s="1" customFormat="1" ht="2.25" customHeight="1">
      <c r="A2" s="154"/>
      <c r="B2" s="178"/>
      <c r="C2" s="178"/>
      <c r="D2" s="178"/>
      <c r="E2" s="178"/>
      <c r="F2" s="178"/>
      <c r="G2" s="178"/>
      <c r="H2" s="178"/>
      <c r="I2" s="178"/>
      <c r="J2" s="178"/>
      <c r="K2" s="178"/>
      <c r="L2" s="178"/>
      <c r="M2" s="178"/>
      <c r="N2" s="178"/>
      <c r="O2" s="178"/>
      <c r="P2" s="36"/>
      <c r="Q2" s="74"/>
    </row>
    <row r="3" spans="1:17" s="1" customFormat="1" ht="24" customHeight="1">
      <c r="A3" s="179" t="s">
        <v>6</v>
      </c>
      <c r="B3" s="180"/>
      <c r="C3" s="180"/>
      <c r="D3" s="180"/>
      <c r="E3" s="180"/>
      <c r="F3" s="180"/>
      <c r="G3" s="180"/>
      <c r="H3" s="180"/>
      <c r="I3" s="180"/>
      <c r="J3" s="180"/>
      <c r="K3" s="180"/>
      <c r="L3" s="180"/>
      <c r="M3" s="180"/>
      <c r="N3" s="180"/>
      <c r="O3" s="180"/>
      <c r="P3" s="36"/>
      <c r="Q3" s="74"/>
    </row>
    <row r="4" spans="1:17" s="1" customFormat="1" ht="23.25" customHeight="1">
      <c r="A4" s="179" t="s">
        <v>371</v>
      </c>
      <c r="B4" s="180"/>
      <c r="C4" s="180"/>
      <c r="D4" s="180"/>
      <c r="E4" s="180"/>
      <c r="F4" s="180"/>
      <c r="G4" s="180"/>
      <c r="H4" s="180"/>
      <c r="I4" s="180"/>
      <c r="J4" s="180"/>
      <c r="K4" s="180"/>
      <c r="L4" s="180"/>
      <c r="M4" s="180"/>
      <c r="N4" s="180"/>
      <c r="O4" s="180"/>
      <c r="P4" s="36"/>
      <c r="Q4" s="74"/>
    </row>
    <row r="5" spans="1:18" s="1" customFormat="1" ht="23.25" customHeight="1">
      <c r="A5" s="175" t="s">
        <v>268</v>
      </c>
      <c r="B5" s="176"/>
      <c r="C5" s="176"/>
      <c r="D5" s="176"/>
      <c r="E5" s="176"/>
      <c r="F5" s="176"/>
      <c r="G5" s="176"/>
      <c r="H5" s="176"/>
      <c r="I5" s="176"/>
      <c r="J5" s="176"/>
      <c r="K5" s="176"/>
      <c r="L5" s="176"/>
      <c r="M5" s="176"/>
      <c r="N5" s="176"/>
      <c r="O5" s="176"/>
      <c r="P5" s="36"/>
      <c r="Q5" s="74"/>
      <c r="R5" s="135" t="s">
        <v>540</v>
      </c>
    </row>
    <row r="6" spans="1:30" s="3" customFormat="1" ht="35.25" customHeight="1">
      <c r="A6" s="151" t="s">
        <v>394</v>
      </c>
      <c r="B6" s="151" t="s">
        <v>395</v>
      </c>
      <c r="C6" s="151" t="s">
        <v>100</v>
      </c>
      <c r="D6" s="151"/>
      <c r="E6" s="151"/>
      <c r="F6" s="151" t="s">
        <v>100</v>
      </c>
      <c r="G6" s="151"/>
      <c r="H6" s="151"/>
      <c r="I6" s="156" t="s">
        <v>68</v>
      </c>
      <c r="J6" s="151" t="s">
        <v>269</v>
      </c>
      <c r="K6" s="151"/>
      <c r="L6" s="151" t="s">
        <v>722</v>
      </c>
      <c r="M6" s="151"/>
      <c r="N6" s="151"/>
      <c r="O6" s="151"/>
      <c r="P6" s="151"/>
      <c r="Q6" s="151"/>
      <c r="R6" s="171" t="s">
        <v>717</v>
      </c>
      <c r="S6" s="172"/>
      <c r="T6" s="172"/>
      <c r="U6" s="172"/>
      <c r="V6" s="172"/>
      <c r="W6" s="172"/>
      <c r="X6" s="171" t="s">
        <v>718</v>
      </c>
      <c r="Y6" s="172"/>
      <c r="Z6" s="172"/>
      <c r="AA6" s="171" t="s">
        <v>719</v>
      </c>
      <c r="AB6" s="172"/>
      <c r="AC6" s="172"/>
      <c r="AD6" s="171" t="s">
        <v>720</v>
      </c>
    </row>
    <row r="7" spans="1:30" s="3" customFormat="1" ht="32.25" customHeight="1">
      <c r="A7" s="151"/>
      <c r="B7" s="151"/>
      <c r="C7" s="151" t="s">
        <v>101</v>
      </c>
      <c r="D7" s="151"/>
      <c r="E7" s="151"/>
      <c r="F7" s="151" t="s">
        <v>247</v>
      </c>
      <c r="G7" s="151"/>
      <c r="H7" s="151"/>
      <c r="I7" s="173"/>
      <c r="J7" s="156" t="s">
        <v>69</v>
      </c>
      <c r="K7" s="177"/>
      <c r="L7" s="151" t="s">
        <v>257</v>
      </c>
      <c r="M7" s="151"/>
      <c r="N7" s="151" t="s">
        <v>258</v>
      </c>
      <c r="O7" s="151" t="s">
        <v>259</v>
      </c>
      <c r="P7" s="151" t="s">
        <v>431</v>
      </c>
      <c r="Q7" s="151"/>
      <c r="R7" s="151" t="s">
        <v>257</v>
      </c>
      <c r="S7" s="151"/>
      <c r="T7" s="151" t="s">
        <v>258</v>
      </c>
      <c r="U7" s="151" t="s">
        <v>259</v>
      </c>
      <c r="V7" s="174" t="s">
        <v>67</v>
      </c>
      <c r="W7" s="173"/>
      <c r="X7" s="171" t="s">
        <v>226</v>
      </c>
      <c r="Y7" s="171" t="s">
        <v>227</v>
      </c>
      <c r="Z7" s="171" t="s">
        <v>228</v>
      </c>
      <c r="AA7" s="171" t="s">
        <v>226</v>
      </c>
      <c r="AB7" s="171" t="s">
        <v>227</v>
      </c>
      <c r="AC7" s="171" t="s">
        <v>228</v>
      </c>
      <c r="AD7" s="171"/>
    </row>
    <row r="8" spans="1:30" s="3" customFormat="1" ht="76.5" customHeight="1">
      <c r="A8" s="151"/>
      <c r="B8" s="151"/>
      <c r="C8" s="4" t="s">
        <v>397</v>
      </c>
      <c r="D8" s="37" t="s">
        <v>723</v>
      </c>
      <c r="E8" s="37" t="s">
        <v>433</v>
      </c>
      <c r="F8" s="4" t="s">
        <v>397</v>
      </c>
      <c r="G8" s="37" t="s">
        <v>723</v>
      </c>
      <c r="H8" s="37" t="s">
        <v>433</v>
      </c>
      <c r="I8" s="173"/>
      <c r="J8" s="156"/>
      <c r="K8" s="177"/>
      <c r="L8" s="4" t="s">
        <v>726</v>
      </c>
      <c r="M8" s="4" t="s">
        <v>727</v>
      </c>
      <c r="N8" s="151"/>
      <c r="O8" s="151"/>
      <c r="P8" s="4" t="s">
        <v>260</v>
      </c>
      <c r="Q8" s="4" t="s">
        <v>600</v>
      </c>
      <c r="R8" s="118" t="s">
        <v>726</v>
      </c>
      <c r="S8" s="119" t="s">
        <v>727</v>
      </c>
      <c r="T8" s="151"/>
      <c r="U8" s="151"/>
      <c r="V8" s="4" t="s">
        <v>260</v>
      </c>
      <c r="W8" s="4" t="s">
        <v>600</v>
      </c>
      <c r="X8" s="172"/>
      <c r="Y8" s="172"/>
      <c r="Z8" s="172"/>
      <c r="AA8" s="172"/>
      <c r="AB8" s="172"/>
      <c r="AC8" s="172"/>
      <c r="AD8" s="171"/>
    </row>
    <row r="9" spans="1:30" s="5" customFormat="1" ht="18" customHeight="1">
      <c r="A9" s="4">
        <v>1</v>
      </c>
      <c r="B9" s="4">
        <v>2</v>
      </c>
      <c r="C9" s="4">
        <v>3</v>
      </c>
      <c r="D9" s="4">
        <v>4</v>
      </c>
      <c r="E9" s="4">
        <v>5</v>
      </c>
      <c r="F9" s="4">
        <v>3</v>
      </c>
      <c r="G9" s="4">
        <v>4</v>
      </c>
      <c r="H9" s="4">
        <v>5</v>
      </c>
      <c r="I9" s="4">
        <v>6</v>
      </c>
      <c r="J9" s="151">
        <v>7</v>
      </c>
      <c r="K9" s="173"/>
      <c r="L9" s="4">
        <v>8</v>
      </c>
      <c r="M9" s="4">
        <v>9</v>
      </c>
      <c r="N9" s="4">
        <v>10</v>
      </c>
      <c r="O9" s="4">
        <v>11</v>
      </c>
      <c r="P9" s="4">
        <v>12</v>
      </c>
      <c r="Q9" s="4">
        <v>13</v>
      </c>
      <c r="R9" s="120">
        <v>14</v>
      </c>
      <c r="S9" s="120">
        <v>15</v>
      </c>
      <c r="T9" s="120">
        <v>16</v>
      </c>
      <c r="U9" s="120">
        <v>17</v>
      </c>
      <c r="V9" s="120">
        <v>18</v>
      </c>
      <c r="W9" s="120">
        <v>19</v>
      </c>
      <c r="X9" s="120">
        <v>20</v>
      </c>
      <c r="Y9" s="120">
        <v>21</v>
      </c>
      <c r="Z9" s="120">
        <v>22</v>
      </c>
      <c r="AA9" s="120">
        <v>23</v>
      </c>
      <c r="AB9" s="120">
        <v>24</v>
      </c>
      <c r="AC9" s="120">
        <v>25</v>
      </c>
      <c r="AD9" s="120">
        <v>26</v>
      </c>
    </row>
    <row r="10" spans="1:30" s="42" customFormat="1" ht="36">
      <c r="A10" s="46" t="s">
        <v>215</v>
      </c>
      <c r="B10" s="47" t="s">
        <v>612</v>
      </c>
      <c r="C10" s="48" t="s">
        <v>7</v>
      </c>
      <c r="D10" s="47" t="s">
        <v>7</v>
      </c>
      <c r="E10" s="47" t="s">
        <v>7</v>
      </c>
      <c r="F10" s="48" t="s">
        <v>7</v>
      </c>
      <c r="G10" s="47" t="s">
        <v>7</v>
      </c>
      <c r="H10" s="47" t="s">
        <v>7</v>
      </c>
      <c r="I10" s="48" t="s">
        <v>7</v>
      </c>
      <c r="J10" s="169" t="s">
        <v>7</v>
      </c>
      <c r="K10" s="170"/>
      <c r="L10" s="49">
        <f aca="true" t="shared" si="0" ref="L10:AC10">L11+L98+L120+L127</f>
        <v>316062.976</v>
      </c>
      <c r="M10" s="49">
        <f t="shared" si="0"/>
        <v>304728.10000000003</v>
      </c>
      <c r="N10" s="49">
        <f t="shared" si="0"/>
        <v>371906.10000000003</v>
      </c>
      <c r="O10" s="49">
        <f t="shared" si="0"/>
        <v>302986.7</v>
      </c>
      <c r="P10" s="49">
        <f t="shared" si="0"/>
        <v>309414.7</v>
      </c>
      <c r="Q10" s="49">
        <f t="shared" si="0"/>
        <v>305925.6</v>
      </c>
      <c r="R10" s="49">
        <f t="shared" si="0"/>
        <v>297069.67600000004</v>
      </c>
      <c r="S10" s="49">
        <f t="shared" si="0"/>
        <v>286857.30000000005</v>
      </c>
      <c r="T10" s="49">
        <f t="shared" si="0"/>
        <v>320708.4</v>
      </c>
      <c r="U10" s="49">
        <f t="shared" si="0"/>
        <v>276856.60000000003</v>
      </c>
      <c r="V10" s="49">
        <f t="shared" si="0"/>
        <v>277298.10000000003</v>
      </c>
      <c r="W10" s="49">
        <f t="shared" si="0"/>
        <v>273809</v>
      </c>
      <c r="X10" s="49">
        <f t="shared" si="0"/>
        <v>316062.976</v>
      </c>
      <c r="Y10" s="49">
        <f t="shared" si="0"/>
        <v>371906.10000000003</v>
      </c>
      <c r="Z10" s="49">
        <f t="shared" si="0"/>
        <v>302986.7</v>
      </c>
      <c r="AA10" s="49">
        <f t="shared" si="0"/>
        <v>297069.67600000004</v>
      </c>
      <c r="AB10" s="49">
        <f t="shared" si="0"/>
        <v>320708.4</v>
      </c>
      <c r="AC10" s="49">
        <f t="shared" si="0"/>
        <v>276856.60000000003</v>
      </c>
      <c r="AD10" s="122"/>
    </row>
    <row r="11" spans="1:30" s="42" customFormat="1" ht="63.75">
      <c r="A11" s="39" t="s">
        <v>361</v>
      </c>
      <c r="B11" s="38" t="s">
        <v>613</v>
      </c>
      <c r="C11" s="43" t="s">
        <v>7</v>
      </c>
      <c r="D11" s="109" t="s">
        <v>7</v>
      </c>
      <c r="E11" s="110" t="s">
        <v>7</v>
      </c>
      <c r="F11" s="43" t="s">
        <v>7</v>
      </c>
      <c r="G11" s="109" t="s">
        <v>7</v>
      </c>
      <c r="H11" s="110" t="s">
        <v>7</v>
      </c>
      <c r="I11" s="40" t="s">
        <v>7</v>
      </c>
      <c r="J11" s="162" t="s">
        <v>7</v>
      </c>
      <c r="K11" s="170"/>
      <c r="L11" s="24">
        <f aca="true" t="shared" si="1" ref="L11:AC11">L12</f>
        <v>168848.476</v>
      </c>
      <c r="M11" s="24">
        <f t="shared" si="1"/>
        <v>159952.2</v>
      </c>
      <c r="N11" s="24">
        <f t="shared" si="1"/>
        <v>232761.80000000002</v>
      </c>
      <c r="O11" s="24">
        <f t="shared" si="1"/>
        <v>175152.9</v>
      </c>
      <c r="P11" s="24">
        <f t="shared" si="1"/>
        <v>187862.00000000003</v>
      </c>
      <c r="Q11" s="24">
        <f t="shared" si="1"/>
        <v>188377.6</v>
      </c>
      <c r="R11" s="24">
        <f t="shared" si="1"/>
        <v>152680.476</v>
      </c>
      <c r="S11" s="24">
        <f t="shared" si="1"/>
        <v>144864.40000000002</v>
      </c>
      <c r="T11" s="24">
        <f t="shared" si="1"/>
        <v>183271.9</v>
      </c>
      <c r="U11" s="24">
        <f t="shared" si="1"/>
        <v>149708</v>
      </c>
      <c r="V11" s="24">
        <f t="shared" si="1"/>
        <v>156408.7</v>
      </c>
      <c r="W11" s="24">
        <f t="shared" si="1"/>
        <v>156924.30000000002</v>
      </c>
      <c r="X11" s="24">
        <f t="shared" si="1"/>
        <v>168848.476</v>
      </c>
      <c r="Y11" s="24">
        <f t="shared" si="1"/>
        <v>232761.80000000002</v>
      </c>
      <c r="Z11" s="24">
        <f t="shared" si="1"/>
        <v>175152.9</v>
      </c>
      <c r="AA11" s="24">
        <f t="shared" si="1"/>
        <v>152680.476</v>
      </c>
      <c r="AB11" s="24">
        <f t="shared" si="1"/>
        <v>183271.9</v>
      </c>
      <c r="AC11" s="24">
        <f t="shared" si="1"/>
        <v>149708</v>
      </c>
      <c r="AD11" s="123"/>
    </row>
    <row r="12" spans="1:30" s="6" customFormat="1" ht="65.25" customHeight="1">
      <c r="A12" s="101" t="s">
        <v>291</v>
      </c>
      <c r="B12" s="38" t="s">
        <v>292</v>
      </c>
      <c r="C12" s="43" t="s">
        <v>98</v>
      </c>
      <c r="D12" s="53" t="s">
        <v>54</v>
      </c>
      <c r="E12" s="54" t="s">
        <v>714</v>
      </c>
      <c r="F12" s="43" t="s">
        <v>681</v>
      </c>
      <c r="G12" s="54" t="s">
        <v>199</v>
      </c>
      <c r="H12" s="54" t="s">
        <v>200</v>
      </c>
      <c r="I12" s="15"/>
      <c r="J12" s="164"/>
      <c r="K12" s="164"/>
      <c r="L12" s="24">
        <f aca="true" t="shared" si="2" ref="L12:AC12">L13+L23+L27+L35+L46+L52+L55+L58+L60+L63+L70+L72+L83+L87+L89+L91+L94+L96</f>
        <v>168848.476</v>
      </c>
      <c r="M12" s="24">
        <f t="shared" si="2"/>
        <v>159952.2</v>
      </c>
      <c r="N12" s="24">
        <f t="shared" si="2"/>
        <v>232761.80000000002</v>
      </c>
      <c r="O12" s="24">
        <f t="shared" si="2"/>
        <v>175152.9</v>
      </c>
      <c r="P12" s="24">
        <f t="shared" si="2"/>
        <v>187862.00000000003</v>
      </c>
      <c r="Q12" s="24">
        <f t="shared" si="2"/>
        <v>188377.6</v>
      </c>
      <c r="R12" s="24">
        <f t="shared" si="2"/>
        <v>152680.476</v>
      </c>
      <c r="S12" s="24">
        <f t="shared" si="2"/>
        <v>144864.40000000002</v>
      </c>
      <c r="T12" s="24">
        <f t="shared" si="2"/>
        <v>183271.9</v>
      </c>
      <c r="U12" s="24">
        <f t="shared" si="2"/>
        <v>149708</v>
      </c>
      <c r="V12" s="24">
        <f t="shared" si="2"/>
        <v>156408.7</v>
      </c>
      <c r="W12" s="24">
        <f t="shared" si="2"/>
        <v>156924.30000000002</v>
      </c>
      <c r="X12" s="24">
        <f t="shared" si="2"/>
        <v>168848.476</v>
      </c>
      <c r="Y12" s="24">
        <f t="shared" si="2"/>
        <v>232761.80000000002</v>
      </c>
      <c r="Z12" s="24">
        <f t="shared" si="2"/>
        <v>175152.9</v>
      </c>
      <c r="AA12" s="24">
        <f t="shared" si="2"/>
        <v>152680.476</v>
      </c>
      <c r="AB12" s="24">
        <f t="shared" si="2"/>
        <v>183271.9</v>
      </c>
      <c r="AC12" s="24">
        <f t="shared" si="2"/>
        <v>149708</v>
      </c>
      <c r="AD12" s="123"/>
    </row>
    <row r="13" spans="1:30" s="6" customFormat="1" ht="84.75" customHeight="1">
      <c r="A13" s="65" t="s">
        <v>99</v>
      </c>
      <c r="B13" s="18" t="s">
        <v>614</v>
      </c>
      <c r="C13" s="23" t="s">
        <v>98</v>
      </c>
      <c r="D13" s="55" t="s">
        <v>294</v>
      </c>
      <c r="E13" s="55" t="s">
        <v>714</v>
      </c>
      <c r="F13" s="23" t="s">
        <v>681</v>
      </c>
      <c r="G13" s="55" t="s">
        <v>199</v>
      </c>
      <c r="H13" s="55" t="s">
        <v>200</v>
      </c>
      <c r="I13" s="18" t="s">
        <v>55</v>
      </c>
      <c r="J13" s="160" t="s">
        <v>70</v>
      </c>
      <c r="K13" s="166"/>
      <c r="L13" s="26">
        <f aca="true" t="shared" si="3" ref="L13:Q13">SUM(L14:L22)</f>
        <v>16826.176</v>
      </c>
      <c r="M13" s="26">
        <f t="shared" si="3"/>
        <v>13654.300000000001</v>
      </c>
      <c r="N13" s="24">
        <f t="shared" si="3"/>
        <v>18790.3</v>
      </c>
      <c r="O13" s="26">
        <f t="shared" si="3"/>
        <v>18525.3</v>
      </c>
      <c r="P13" s="26">
        <f t="shared" si="3"/>
        <v>18685.9</v>
      </c>
      <c r="Q13" s="26">
        <f t="shared" si="3"/>
        <v>19201.5</v>
      </c>
      <c r="R13" s="121">
        <f aca="true" t="shared" si="4" ref="R13:AC13">SUM(R14:R22)</f>
        <v>16826.176</v>
      </c>
      <c r="S13" s="121">
        <f t="shared" si="4"/>
        <v>13654.300000000001</v>
      </c>
      <c r="T13" s="127">
        <f t="shared" si="4"/>
        <v>18790.3</v>
      </c>
      <c r="U13" s="126">
        <f t="shared" si="4"/>
        <v>18525.3</v>
      </c>
      <c r="V13" s="126">
        <f t="shared" si="4"/>
        <v>18685.9</v>
      </c>
      <c r="W13" s="126">
        <f t="shared" si="4"/>
        <v>19201.5</v>
      </c>
      <c r="X13" s="126">
        <f t="shared" si="4"/>
        <v>16826.176</v>
      </c>
      <c r="Y13" s="127">
        <f t="shared" si="4"/>
        <v>18790.3</v>
      </c>
      <c r="Z13" s="126">
        <f t="shared" si="4"/>
        <v>18525.3</v>
      </c>
      <c r="AA13" s="126">
        <f t="shared" si="4"/>
        <v>16826.176</v>
      </c>
      <c r="AB13" s="127">
        <f t="shared" si="4"/>
        <v>18790.3</v>
      </c>
      <c r="AC13" s="126">
        <f t="shared" si="4"/>
        <v>18525.3</v>
      </c>
      <c r="AD13" s="134" t="s">
        <v>53</v>
      </c>
    </row>
    <row r="14" spans="1:30" s="6" customFormat="1" ht="84">
      <c r="A14" s="29" t="s">
        <v>293</v>
      </c>
      <c r="B14" s="13"/>
      <c r="C14" s="21"/>
      <c r="D14" s="56"/>
      <c r="E14" s="57"/>
      <c r="F14" s="21" t="s">
        <v>13</v>
      </c>
      <c r="G14" s="56"/>
      <c r="H14" s="57" t="s">
        <v>460</v>
      </c>
      <c r="I14" s="19"/>
      <c r="J14" s="160" t="s">
        <v>733</v>
      </c>
      <c r="K14" s="161"/>
      <c r="L14" s="12">
        <f>3000-99-196.024</f>
        <v>2704.976</v>
      </c>
      <c r="M14" s="12">
        <v>0</v>
      </c>
      <c r="N14" s="27">
        <f>2900.2-83.1</f>
        <v>2817.1</v>
      </c>
      <c r="O14" s="12">
        <v>3000</v>
      </c>
      <c r="P14" s="12">
        <v>3000</v>
      </c>
      <c r="Q14" s="12">
        <v>3000</v>
      </c>
      <c r="R14" s="12">
        <f>3000-99-196.024</f>
        <v>2704.976</v>
      </c>
      <c r="S14" s="12">
        <v>0</v>
      </c>
      <c r="T14" s="27">
        <f>2900.2-83.1</f>
        <v>2817.1</v>
      </c>
      <c r="U14" s="12">
        <v>3000</v>
      </c>
      <c r="V14" s="12">
        <v>3000</v>
      </c>
      <c r="W14" s="12">
        <v>3000</v>
      </c>
      <c r="X14" s="12">
        <f>3000-99-196.024</f>
        <v>2704.976</v>
      </c>
      <c r="Y14" s="27">
        <f>2900.2-83.1</f>
        <v>2817.1</v>
      </c>
      <c r="Z14" s="12">
        <v>3000</v>
      </c>
      <c r="AA14" s="12">
        <f>3000-99-196.024</f>
        <v>2704.976</v>
      </c>
      <c r="AB14" s="27">
        <f>2900.2-83.1</f>
        <v>2817.1</v>
      </c>
      <c r="AC14" s="12">
        <v>3000</v>
      </c>
      <c r="AD14" s="123"/>
    </row>
    <row r="15" spans="1:30" s="6" customFormat="1" ht="60">
      <c r="A15" s="29" t="s">
        <v>295</v>
      </c>
      <c r="B15" s="13"/>
      <c r="C15" s="21"/>
      <c r="D15" s="58"/>
      <c r="E15" s="58"/>
      <c r="F15" s="21" t="s">
        <v>204</v>
      </c>
      <c r="G15" s="58"/>
      <c r="H15" s="58"/>
      <c r="I15" s="19"/>
      <c r="J15" s="160" t="s">
        <v>734</v>
      </c>
      <c r="K15" s="161"/>
      <c r="L15" s="12">
        <v>3836.9</v>
      </c>
      <c r="M15" s="12">
        <f>3408</f>
        <v>3408</v>
      </c>
      <c r="N15" s="27">
        <v>2660.4</v>
      </c>
      <c r="O15" s="12">
        <f>2612.2-515.5</f>
        <v>2096.7</v>
      </c>
      <c r="P15" s="12">
        <f>2737.6-515.6</f>
        <v>2222</v>
      </c>
      <c r="Q15" s="12">
        <v>2737.6</v>
      </c>
      <c r="R15" s="12">
        <v>3836.9</v>
      </c>
      <c r="S15" s="12">
        <f>3408</f>
        <v>3408</v>
      </c>
      <c r="T15" s="27">
        <v>2660.4</v>
      </c>
      <c r="U15" s="12">
        <f>2612.2-515.5</f>
        <v>2096.7</v>
      </c>
      <c r="V15" s="123">
        <f>2737.6-515.6</f>
        <v>2222</v>
      </c>
      <c r="W15" s="123">
        <v>2737.6</v>
      </c>
      <c r="X15" s="12">
        <v>3836.9</v>
      </c>
      <c r="Y15" s="27">
        <v>2660.4</v>
      </c>
      <c r="Z15" s="12">
        <f>2612.2-515.5</f>
        <v>2096.7</v>
      </c>
      <c r="AA15" s="12">
        <v>3836.9</v>
      </c>
      <c r="AB15" s="27">
        <v>2660.4</v>
      </c>
      <c r="AC15" s="12">
        <f>2612.2-515.5</f>
        <v>2096.7</v>
      </c>
      <c r="AD15" s="133"/>
    </row>
    <row r="16" spans="1:30" s="6" customFormat="1" ht="60">
      <c r="A16" s="29" t="s">
        <v>296</v>
      </c>
      <c r="B16" s="13"/>
      <c r="C16" s="21"/>
      <c r="D16" s="57"/>
      <c r="E16" s="58"/>
      <c r="F16" s="21" t="s">
        <v>265</v>
      </c>
      <c r="G16" s="57"/>
      <c r="H16" s="58"/>
      <c r="I16" s="19"/>
      <c r="J16" s="160" t="s">
        <v>734</v>
      </c>
      <c r="K16" s="161"/>
      <c r="L16" s="12">
        <v>81.4</v>
      </c>
      <c r="M16" s="12">
        <v>81.4</v>
      </c>
      <c r="N16" s="27">
        <v>81.5</v>
      </c>
      <c r="O16" s="12">
        <v>85.6</v>
      </c>
      <c r="P16" s="12">
        <v>89.9</v>
      </c>
      <c r="Q16" s="12">
        <v>89.9</v>
      </c>
      <c r="R16" s="12">
        <v>81.4</v>
      </c>
      <c r="S16" s="12">
        <v>81.4</v>
      </c>
      <c r="T16" s="27">
        <v>81.5</v>
      </c>
      <c r="U16" s="12">
        <v>85.6</v>
      </c>
      <c r="V16" s="12">
        <v>89.9</v>
      </c>
      <c r="W16" s="12">
        <v>89.9</v>
      </c>
      <c r="X16" s="12">
        <v>81.4</v>
      </c>
      <c r="Y16" s="27">
        <v>81.5</v>
      </c>
      <c r="Z16" s="12">
        <v>85.6</v>
      </c>
      <c r="AA16" s="12">
        <v>81.4</v>
      </c>
      <c r="AB16" s="27">
        <v>81.5</v>
      </c>
      <c r="AC16" s="12">
        <v>85.6</v>
      </c>
      <c r="AD16" s="123"/>
    </row>
    <row r="17" spans="1:30" s="6" customFormat="1" ht="38.25">
      <c r="A17" s="29" t="s">
        <v>297</v>
      </c>
      <c r="B17" s="13"/>
      <c r="C17" s="14"/>
      <c r="D17" s="58"/>
      <c r="E17" s="58"/>
      <c r="F17" s="14"/>
      <c r="G17" s="58"/>
      <c r="H17" s="58"/>
      <c r="I17" s="19"/>
      <c r="J17" s="160" t="s">
        <v>734</v>
      </c>
      <c r="K17" s="161"/>
      <c r="L17" s="12">
        <v>0</v>
      </c>
      <c r="M17" s="12">
        <v>0</v>
      </c>
      <c r="N17" s="27">
        <v>100</v>
      </c>
      <c r="O17" s="12">
        <v>100</v>
      </c>
      <c r="P17" s="12">
        <v>100</v>
      </c>
      <c r="Q17" s="12">
        <v>100</v>
      </c>
      <c r="R17" s="12">
        <v>0</v>
      </c>
      <c r="S17" s="12">
        <v>0</v>
      </c>
      <c r="T17" s="27">
        <v>100</v>
      </c>
      <c r="U17" s="12">
        <v>100</v>
      </c>
      <c r="V17" s="12">
        <v>100</v>
      </c>
      <c r="W17" s="12">
        <v>100</v>
      </c>
      <c r="X17" s="12">
        <v>0</v>
      </c>
      <c r="Y17" s="27">
        <v>100</v>
      </c>
      <c r="Z17" s="12">
        <v>100</v>
      </c>
      <c r="AA17" s="12">
        <v>0</v>
      </c>
      <c r="AB17" s="27">
        <v>100</v>
      </c>
      <c r="AC17" s="12">
        <v>100</v>
      </c>
      <c r="AD17" s="123"/>
    </row>
    <row r="18" spans="1:30" s="6" customFormat="1" ht="25.5">
      <c r="A18" s="29" t="s">
        <v>298</v>
      </c>
      <c r="B18" s="13"/>
      <c r="C18" s="14"/>
      <c r="D18" s="58"/>
      <c r="E18" s="58"/>
      <c r="F18" s="14"/>
      <c r="G18" s="58"/>
      <c r="H18" s="58"/>
      <c r="I18" s="19"/>
      <c r="J18" s="160" t="s">
        <v>734</v>
      </c>
      <c r="K18" s="161"/>
      <c r="L18" s="12">
        <v>81.3</v>
      </c>
      <c r="M18" s="12">
        <f>21.9+59.4</f>
        <v>81.3</v>
      </c>
      <c r="N18" s="27">
        <v>23</v>
      </c>
      <c r="O18" s="12">
        <v>24</v>
      </c>
      <c r="P18" s="12">
        <v>25</v>
      </c>
      <c r="Q18" s="12">
        <v>25</v>
      </c>
      <c r="R18" s="12">
        <v>81.3</v>
      </c>
      <c r="S18" s="12">
        <f>21.9+59.4</f>
        <v>81.3</v>
      </c>
      <c r="T18" s="27">
        <v>23</v>
      </c>
      <c r="U18" s="12">
        <v>24</v>
      </c>
      <c r="V18" s="12">
        <v>25</v>
      </c>
      <c r="W18" s="12">
        <v>25</v>
      </c>
      <c r="X18" s="12">
        <v>81.3</v>
      </c>
      <c r="Y18" s="27">
        <v>23</v>
      </c>
      <c r="Z18" s="12">
        <v>24</v>
      </c>
      <c r="AA18" s="12">
        <v>81.3</v>
      </c>
      <c r="AB18" s="27">
        <v>23</v>
      </c>
      <c r="AC18" s="12">
        <v>24</v>
      </c>
      <c r="AD18" s="123"/>
    </row>
    <row r="19" spans="1:30" s="6" customFormat="1" ht="122.25" customHeight="1">
      <c r="A19" s="29" t="s">
        <v>299</v>
      </c>
      <c r="B19" s="13"/>
      <c r="C19" s="22"/>
      <c r="D19" s="56"/>
      <c r="E19" s="57"/>
      <c r="F19" s="22" t="s">
        <v>534</v>
      </c>
      <c r="G19" s="56"/>
      <c r="H19" s="57" t="s">
        <v>461</v>
      </c>
      <c r="I19" s="19"/>
      <c r="J19" s="160" t="s">
        <v>450</v>
      </c>
      <c r="K19" s="161"/>
      <c r="L19" s="12">
        <v>9486.6</v>
      </c>
      <c r="M19" s="12">
        <v>9486.6</v>
      </c>
      <c r="N19" s="27">
        <v>12549</v>
      </c>
      <c r="O19" s="12">
        <v>12549</v>
      </c>
      <c r="P19" s="12">
        <v>12549</v>
      </c>
      <c r="Q19" s="12">
        <v>12549</v>
      </c>
      <c r="R19" s="12">
        <v>9486.6</v>
      </c>
      <c r="S19" s="12">
        <v>9486.6</v>
      </c>
      <c r="T19" s="27">
        <v>12549</v>
      </c>
      <c r="U19" s="12">
        <v>12549</v>
      </c>
      <c r="V19" s="12">
        <v>12549</v>
      </c>
      <c r="W19" s="12">
        <v>12549</v>
      </c>
      <c r="X19" s="12">
        <v>9486.6</v>
      </c>
      <c r="Y19" s="27">
        <v>12549</v>
      </c>
      <c r="Z19" s="12">
        <v>12549</v>
      </c>
      <c r="AA19" s="12">
        <v>9486.6</v>
      </c>
      <c r="AB19" s="27">
        <v>12549</v>
      </c>
      <c r="AC19" s="12">
        <v>12549</v>
      </c>
      <c r="AD19" s="123"/>
    </row>
    <row r="20" spans="1:30" s="6" customFormat="1" ht="72">
      <c r="A20" s="29" t="s">
        <v>300</v>
      </c>
      <c r="B20" s="13"/>
      <c r="C20" s="21"/>
      <c r="D20" s="57"/>
      <c r="E20" s="57"/>
      <c r="F20" s="21" t="s">
        <v>535</v>
      </c>
      <c r="G20" s="57" t="s">
        <v>410</v>
      </c>
      <c r="H20" s="57" t="s">
        <v>462</v>
      </c>
      <c r="I20" s="19"/>
      <c r="J20" s="160" t="s">
        <v>451</v>
      </c>
      <c r="K20" s="161"/>
      <c r="L20" s="12">
        <v>435</v>
      </c>
      <c r="M20" s="12">
        <v>435</v>
      </c>
      <c r="N20" s="27">
        <v>540</v>
      </c>
      <c r="O20" s="12">
        <v>570</v>
      </c>
      <c r="P20" s="12">
        <v>600</v>
      </c>
      <c r="Q20" s="12">
        <v>600</v>
      </c>
      <c r="R20" s="12">
        <v>435</v>
      </c>
      <c r="S20" s="12">
        <v>435</v>
      </c>
      <c r="T20" s="27">
        <v>540</v>
      </c>
      <c r="U20" s="12">
        <v>570</v>
      </c>
      <c r="V20" s="12">
        <v>600</v>
      </c>
      <c r="W20" s="12">
        <v>600</v>
      </c>
      <c r="X20" s="12">
        <v>435</v>
      </c>
      <c r="Y20" s="27">
        <v>540</v>
      </c>
      <c r="Z20" s="12">
        <v>570</v>
      </c>
      <c r="AA20" s="12">
        <v>435</v>
      </c>
      <c r="AB20" s="27">
        <v>540</v>
      </c>
      <c r="AC20" s="12">
        <v>570</v>
      </c>
      <c r="AD20" s="123"/>
    </row>
    <row r="21" spans="1:30" s="6" customFormat="1" ht="60">
      <c r="A21" s="29" t="s">
        <v>301</v>
      </c>
      <c r="B21" s="13"/>
      <c r="C21" s="21"/>
      <c r="D21" s="57"/>
      <c r="E21" s="57"/>
      <c r="F21" s="21" t="s">
        <v>204</v>
      </c>
      <c r="G21" s="57"/>
      <c r="H21" s="57"/>
      <c r="I21" s="19"/>
      <c r="J21" s="160" t="s">
        <v>734</v>
      </c>
      <c r="K21" s="161"/>
      <c r="L21" s="12">
        <f>200</f>
        <v>200</v>
      </c>
      <c r="M21" s="12">
        <v>162</v>
      </c>
      <c r="N21" s="27">
        <v>0</v>
      </c>
      <c r="O21" s="12">
        <v>0</v>
      </c>
      <c r="P21" s="12">
        <v>0</v>
      </c>
      <c r="Q21" s="12">
        <v>0</v>
      </c>
      <c r="R21" s="12">
        <f>200</f>
        <v>200</v>
      </c>
      <c r="S21" s="12">
        <v>162</v>
      </c>
      <c r="T21" s="27">
        <v>0</v>
      </c>
      <c r="U21" s="12">
        <v>0</v>
      </c>
      <c r="V21" s="12">
        <v>0</v>
      </c>
      <c r="W21" s="12">
        <v>0</v>
      </c>
      <c r="X21" s="12">
        <f>200</f>
        <v>200</v>
      </c>
      <c r="Y21" s="27">
        <v>0</v>
      </c>
      <c r="Z21" s="12">
        <v>0</v>
      </c>
      <c r="AA21" s="12">
        <f>200</f>
        <v>200</v>
      </c>
      <c r="AB21" s="27">
        <v>0</v>
      </c>
      <c r="AC21" s="12">
        <v>0</v>
      </c>
      <c r="AD21" s="123"/>
    </row>
    <row r="22" spans="1:30" s="6" customFormat="1" ht="96">
      <c r="A22" s="29" t="s">
        <v>302</v>
      </c>
      <c r="B22" s="13"/>
      <c r="C22" s="21"/>
      <c r="D22" s="57"/>
      <c r="E22" s="57"/>
      <c r="F22" s="21" t="s">
        <v>748</v>
      </c>
      <c r="G22" s="57"/>
      <c r="H22" s="57" t="s">
        <v>360</v>
      </c>
      <c r="I22" s="19"/>
      <c r="J22" s="160" t="s">
        <v>734</v>
      </c>
      <c r="K22" s="161"/>
      <c r="L22" s="12">
        <f>100-100</f>
        <v>0</v>
      </c>
      <c r="M22" s="12">
        <v>0</v>
      </c>
      <c r="N22" s="27">
        <f>100-80.7</f>
        <v>19.299999999999997</v>
      </c>
      <c r="O22" s="12">
        <v>100</v>
      </c>
      <c r="P22" s="12">
        <v>100</v>
      </c>
      <c r="Q22" s="12">
        <v>100</v>
      </c>
      <c r="R22" s="12">
        <f>100-100</f>
        <v>0</v>
      </c>
      <c r="S22" s="12">
        <v>0</v>
      </c>
      <c r="T22" s="27">
        <f>100-80.7</f>
        <v>19.299999999999997</v>
      </c>
      <c r="U22" s="12">
        <v>100</v>
      </c>
      <c r="V22" s="12">
        <v>100</v>
      </c>
      <c r="W22" s="12">
        <v>100</v>
      </c>
      <c r="X22" s="12">
        <f>100-100</f>
        <v>0</v>
      </c>
      <c r="Y22" s="27">
        <f>100-80.7</f>
        <v>19.299999999999997</v>
      </c>
      <c r="Z22" s="12">
        <v>100</v>
      </c>
      <c r="AA22" s="12">
        <f>100-100</f>
        <v>0</v>
      </c>
      <c r="AB22" s="27">
        <f>100-80.7</f>
        <v>19.299999999999997</v>
      </c>
      <c r="AC22" s="12">
        <v>100</v>
      </c>
      <c r="AD22" s="123"/>
    </row>
    <row r="23" spans="1:30" s="6" customFormat="1" ht="72" customHeight="1">
      <c r="A23" s="65" t="s">
        <v>303</v>
      </c>
      <c r="B23" s="18" t="s">
        <v>615</v>
      </c>
      <c r="C23" s="23" t="s">
        <v>98</v>
      </c>
      <c r="D23" s="100" t="s">
        <v>304</v>
      </c>
      <c r="E23" s="55" t="s">
        <v>714</v>
      </c>
      <c r="F23" s="23" t="s">
        <v>436</v>
      </c>
      <c r="G23" s="59"/>
      <c r="H23" s="55" t="s">
        <v>463</v>
      </c>
      <c r="I23" s="18" t="s">
        <v>55</v>
      </c>
      <c r="J23" s="160" t="s">
        <v>734</v>
      </c>
      <c r="K23" s="166"/>
      <c r="L23" s="26">
        <f aca="true" t="shared" si="5" ref="L23:AC23">SUM(L24:L26)</f>
        <v>432.79999999999995</v>
      </c>
      <c r="M23" s="26">
        <f t="shared" si="5"/>
        <v>432.7</v>
      </c>
      <c r="N23" s="24">
        <f t="shared" si="5"/>
        <v>504.5</v>
      </c>
      <c r="O23" s="26">
        <f t="shared" si="5"/>
        <v>249</v>
      </c>
      <c r="P23" s="26">
        <f t="shared" si="5"/>
        <v>204.5</v>
      </c>
      <c r="Q23" s="26">
        <f t="shared" si="5"/>
        <v>204.5</v>
      </c>
      <c r="R23" s="26">
        <f t="shared" si="5"/>
        <v>432.79999999999995</v>
      </c>
      <c r="S23" s="26">
        <f t="shared" si="5"/>
        <v>432.7</v>
      </c>
      <c r="T23" s="24">
        <f t="shared" si="5"/>
        <v>504.5</v>
      </c>
      <c r="U23" s="26">
        <f t="shared" si="5"/>
        <v>249</v>
      </c>
      <c r="V23" s="26">
        <f t="shared" si="5"/>
        <v>204.5</v>
      </c>
      <c r="W23" s="26">
        <f t="shared" si="5"/>
        <v>204.5</v>
      </c>
      <c r="X23" s="26">
        <f t="shared" si="5"/>
        <v>432.79999999999995</v>
      </c>
      <c r="Y23" s="24">
        <f t="shared" si="5"/>
        <v>504.5</v>
      </c>
      <c r="Z23" s="26">
        <f t="shared" si="5"/>
        <v>249</v>
      </c>
      <c r="AA23" s="26">
        <f t="shared" si="5"/>
        <v>432.79999999999995</v>
      </c>
      <c r="AB23" s="24">
        <f t="shared" si="5"/>
        <v>504.5</v>
      </c>
      <c r="AC23" s="26">
        <f t="shared" si="5"/>
        <v>249</v>
      </c>
      <c r="AD23" s="131" t="s">
        <v>102</v>
      </c>
    </row>
    <row r="24" spans="1:30" s="6" customFormat="1" ht="60">
      <c r="A24" s="29" t="s">
        <v>305</v>
      </c>
      <c r="B24" s="13"/>
      <c r="C24" s="21"/>
      <c r="D24" s="64"/>
      <c r="E24" s="58"/>
      <c r="F24" s="21" t="s">
        <v>204</v>
      </c>
      <c r="G24" s="64"/>
      <c r="H24" s="58"/>
      <c r="I24" s="19"/>
      <c r="J24" s="160" t="s">
        <v>734</v>
      </c>
      <c r="K24" s="161"/>
      <c r="L24" s="12">
        <v>55.9</v>
      </c>
      <c r="M24" s="12">
        <v>55.8</v>
      </c>
      <c r="N24" s="27">
        <v>60</v>
      </c>
      <c r="O24" s="12">
        <v>60</v>
      </c>
      <c r="P24" s="12">
        <v>60</v>
      </c>
      <c r="Q24" s="12">
        <v>60</v>
      </c>
      <c r="R24" s="12">
        <v>55.9</v>
      </c>
      <c r="S24" s="12">
        <v>55.8</v>
      </c>
      <c r="T24" s="27">
        <v>60</v>
      </c>
      <c r="U24" s="12">
        <v>60</v>
      </c>
      <c r="V24" s="12">
        <v>60</v>
      </c>
      <c r="W24" s="12">
        <v>60</v>
      </c>
      <c r="X24" s="12">
        <v>55.9</v>
      </c>
      <c r="Y24" s="27">
        <v>60</v>
      </c>
      <c r="Z24" s="12">
        <v>60</v>
      </c>
      <c r="AA24" s="12">
        <v>55.9</v>
      </c>
      <c r="AB24" s="27">
        <v>60</v>
      </c>
      <c r="AC24" s="12">
        <v>60</v>
      </c>
      <c r="AD24" s="124"/>
    </row>
    <row r="25" spans="1:30" s="6" customFormat="1" ht="72">
      <c r="A25" s="29" t="s">
        <v>306</v>
      </c>
      <c r="B25" s="13"/>
      <c r="C25" s="22"/>
      <c r="D25" s="57"/>
      <c r="E25" s="57"/>
      <c r="F25" s="22" t="s">
        <v>436</v>
      </c>
      <c r="G25" s="57" t="s">
        <v>465</v>
      </c>
      <c r="H25" s="57" t="s">
        <v>464</v>
      </c>
      <c r="I25" s="19"/>
      <c r="J25" s="160" t="s">
        <v>734</v>
      </c>
      <c r="K25" s="161"/>
      <c r="L25" s="12">
        <v>376.7</v>
      </c>
      <c r="M25" s="12">
        <v>376.7</v>
      </c>
      <c r="N25" s="27">
        <v>404.5</v>
      </c>
      <c r="O25" s="12">
        <v>174</v>
      </c>
      <c r="P25" s="12">
        <v>129.5</v>
      </c>
      <c r="Q25" s="12">
        <v>129.5</v>
      </c>
      <c r="R25" s="12">
        <v>376.7</v>
      </c>
      <c r="S25" s="12">
        <v>376.7</v>
      </c>
      <c r="T25" s="27">
        <v>404.5</v>
      </c>
      <c r="U25" s="12">
        <v>174</v>
      </c>
      <c r="V25" s="12">
        <v>129.5</v>
      </c>
      <c r="W25" s="12">
        <v>129.5</v>
      </c>
      <c r="X25" s="12">
        <v>376.7</v>
      </c>
      <c r="Y25" s="27">
        <v>404.5</v>
      </c>
      <c r="Z25" s="12">
        <v>174</v>
      </c>
      <c r="AA25" s="12">
        <v>376.7</v>
      </c>
      <c r="AB25" s="27">
        <v>404.5</v>
      </c>
      <c r="AC25" s="12">
        <v>174</v>
      </c>
      <c r="AD25" s="123"/>
    </row>
    <row r="26" spans="1:30" s="6" customFormat="1" ht="72">
      <c r="A26" s="29" t="s">
        <v>307</v>
      </c>
      <c r="B26" s="13"/>
      <c r="C26" s="22"/>
      <c r="D26" s="57"/>
      <c r="E26" s="57"/>
      <c r="F26" s="22" t="s">
        <v>436</v>
      </c>
      <c r="G26" s="57" t="s">
        <v>458</v>
      </c>
      <c r="H26" s="57" t="s">
        <v>463</v>
      </c>
      <c r="I26" s="19"/>
      <c r="J26" s="160" t="s">
        <v>734</v>
      </c>
      <c r="K26" s="161"/>
      <c r="L26" s="12">
        <v>0.2</v>
      </c>
      <c r="M26" s="12">
        <v>0.2</v>
      </c>
      <c r="N26" s="27">
        <v>40</v>
      </c>
      <c r="O26" s="12">
        <v>15</v>
      </c>
      <c r="P26" s="12">
        <v>15</v>
      </c>
      <c r="Q26" s="12">
        <v>15</v>
      </c>
      <c r="R26" s="12">
        <v>0.2</v>
      </c>
      <c r="S26" s="12">
        <v>0.2</v>
      </c>
      <c r="T26" s="27">
        <v>40</v>
      </c>
      <c r="U26" s="12">
        <v>15</v>
      </c>
      <c r="V26" s="12">
        <v>15</v>
      </c>
      <c r="W26" s="12">
        <v>15</v>
      </c>
      <c r="X26" s="12">
        <v>0.2</v>
      </c>
      <c r="Y26" s="27">
        <v>40</v>
      </c>
      <c r="Z26" s="12">
        <v>15</v>
      </c>
      <c r="AA26" s="12">
        <v>0.2</v>
      </c>
      <c r="AB26" s="27">
        <v>40</v>
      </c>
      <c r="AC26" s="12">
        <v>15</v>
      </c>
      <c r="AD26" s="123"/>
    </row>
    <row r="27" spans="1:30" s="6" customFormat="1" ht="66" customHeight="1">
      <c r="A27" s="30" t="s">
        <v>308</v>
      </c>
      <c r="B27" s="18" t="s">
        <v>616</v>
      </c>
      <c r="C27" s="23" t="s">
        <v>98</v>
      </c>
      <c r="D27" s="100" t="s">
        <v>312</v>
      </c>
      <c r="E27" s="55" t="s">
        <v>714</v>
      </c>
      <c r="F27" s="25" t="s">
        <v>113</v>
      </c>
      <c r="G27" s="61" t="s">
        <v>469</v>
      </c>
      <c r="H27" s="55" t="s">
        <v>459</v>
      </c>
      <c r="I27" s="18" t="s">
        <v>56</v>
      </c>
      <c r="J27" s="160" t="s">
        <v>558</v>
      </c>
      <c r="K27" s="166"/>
      <c r="L27" s="26">
        <f aca="true" t="shared" si="6" ref="L27:AC27">SUM(L28:L34)</f>
        <v>8817.9</v>
      </c>
      <c r="M27" s="26">
        <f t="shared" si="6"/>
        <v>8087.8</v>
      </c>
      <c r="N27" s="24">
        <f t="shared" si="6"/>
        <v>23623</v>
      </c>
      <c r="O27" s="26">
        <f t="shared" si="6"/>
        <v>22074.4</v>
      </c>
      <c r="P27" s="26">
        <f t="shared" si="6"/>
        <v>29096</v>
      </c>
      <c r="Q27" s="26">
        <f t="shared" si="6"/>
        <v>29096</v>
      </c>
      <c r="R27" s="26">
        <f t="shared" si="6"/>
        <v>1517.5</v>
      </c>
      <c r="S27" s="26">
        <f t="shared" si="6"/>
        <v>1517.5</v>
      </c>
      <c r="T27" s="24">
        <f t="shared" si="6"/>
        <v>1873.1</v>
      </c>
      <c r="U27" s="26">
        <f t="shared" si="6"/>
        <v>409.5</v>
      </c>
      <c r="V27" s="26">
        <f t="shared" si="6"/>
        <v>1924.7</v>
      </c>
      <c r="W27" s="26">
        <f t="shared" si="6"/>
        <v>1924.7</v>
      </c>
      <c r="X27" s="26">
        <f t="shared" si="6"/>
        <v>8817.9</v>
      </c>
      <c r="Y27" s="24">
        <f t="shared" si="6"/>
        <v>23623</v>
      </c>
      <c r="Z27" s="26">
        <f t="shared" si="6"/>
        <v>22074.4</v>
      </c>
      <c r="AA27" s="26">
        <f t="shared" si="6"/>
        <v>1517.5</v>
      </c>
      <c r="AB27" s="24">
        <f t="shared" si="6"/>
        <v>1873.1</v>
      </c>
      <c r="AC27" s="26">
        <f t="shared" si="6"/>
        <v>409.5</v>
      </c>
      <c r="AD27" s="131" t="s">
        <v>102</v>
      </c>
    </row>
    <row r="28" spans="1:30" s="6" customFormat="1" ht="84">
      <c r="A28" s="29" t="s">
        <v>72</v>
      </c>
      <c r="B28" s="13"/>
      <c r="C28" s="22"/>
      <c r="D28" s="57"/>
      <c r="E28" s="57"/>
      <c r="F28" s="22" t="s">
        <v>20</v>
      </c>
      <c r="G28" s="57" t="s">
        <v>466</v>
      </c>
      <c r="H28" s="57" t="s">
        <v>749</v>
      </c>
      <c r="I28" s="19"/>
      <c r="J28" s="160" t="s">
        <v>558</v>
      </c>
      <c r="K28" s="161"/>
      <c r="L28" s="12">
        <v>0</v>
      </c>
      <c r="M28" s="12">
        <v>0</v>
      </c>
      <c r="N28" s="27">
        <v>1000</v>
      </c>
      <c r="O28" s="12">
        <v>1000</v>
      </c>
      <c r="P28" s="12">
        <v>1000</v>
      </c>
      <c r="Q28" s="12">
        <v>1000</v>
      </c>
      <c r="R28" s="12">
        <v>0</v>
      </c>
      <c r="S28" s="12">
        <v>0</v>
      </c>
      <c r="T28" s="27">
        <v>0</v>
      </c>
      <c r="U28" s="12">
        <v>0</v>
      </c>
      <c r="V28" s="12">
        <v>0</v>
      </c>
      <c r="W28" s="12">
        <v>0</v>
      </c>
      <c r="X28" s="12">
        <v>0</v>
      </c>
      <c r="Y28" s="27">
        <v>1000</v>
      </c>
      <c r="Z28" s="12">
        <v>1000</v>
      </c>
      <c r="AA28" s="12">
        <v>0</v>
      </c>
      <c r="AB28" s="27">
        <v>0</v>
      </c>
      <c r="AC28" s="12">
        <v>0</v>
      </c>
      <c r="AD28" s="123"/>
    </row>
    <row r="29" spans="1:30" s="6" customFormat="1" ht="27" customHeight="1">
      <c r="A29" s="29" t="s">
        <v>73</v>
      </c>
      <c r="B29" s="13"/>
      <c r="C29" s="22"/>
      <c r="D29" s="57"/>
      <c r="E29" s="57"/>
      <c r="F29" s="22" t="s">
        <v>21</v>
      </c>
      <c r="G29" s="57" t="s">
        <v>467</v>
      </c>
      <c r="H29" s="57" t="s">
        <v>747</v>
      </c>
      <c r="I29" s="19"/>
      <c r="J29" s="160" t="s">
        <v>558</v>
      </c>
      <c r="K29" s="161"/>
      <c r="L29" s="12">
        <v>7300.4</v>
      </c>
      <c r="M29" s="12">
        <v>6570.3</v>
      </c>
      <c r="N29" s="27">
        <v>17749.9</v>
      </c>
      <c r="O29" s="12">
        <v>14664.9</v>
      </c>
      <c r="P29" s="12">
        <v>22171.3</v>
      </c>
      <c r="Q29" s="12">
        <v>22171.3</v>
      </c>
      <c r="R29" s="12">
        <v>0</v>
      </c>
      <c r="S29" s="12">
        <v>0</v>
      </c>
      <c r="T29" s="27">
        <v>0</v>
      </c>
      <c r="U29" s="12">
        <v>0</v>
      </c>
      <c r="V29" s="12">
        <v>0</v>
      </c>
      <c r="W29" s="12">
        <v>0</v>
      </c>
      <c r="X29" s="12">
        <v>7300.4</v>
      </c>
      <c r="Y29" s="27">
        <v>17749.9</v>
      </c>
      <c r="Z29" s="12">
        <v>14664.9</v>
      </c>
      <c r="AA29" s="12">
        <v>0</v>
      </c>
      <c r="AB29" s="27">
        <v>0</v>
      </c>
      <c r="AC29" s="12">
        <v>0</v>
      </c>
      <c r="AD29" s="123"/>
    </row>
    <row r="30" spans="1:30" s="6" customFormat="1" ht="65.25">
      <c r="A30" s="29" t="s">
        <v>74</v>
      </c>
      <c r="B30" s="13"/>
      <c r="C30" s="22"/>
      <c r="D30" s="57"/>
      <c r="E30" s="57"/>
      <c r="F30" s="22" t="s">
        <v>113</v>
      </c>
      <c r="G30" s="57" t="s">
        <v>468</v>
      </c>
      <c r="H30" s="57" t="s">
        <v>459</v>
      </c>
      <c r="I30" s="19"/>
      <c r="J30" s="160" t="s">
        <v>558</v>
      </c>
      <c r="K30" s="161"/>
      <c r="L30" s="12">
        <v>363.8</v>
      </c>
      <c r="M30" s="12">
        <v>363.8</v>
      </c>
      <c r="N30" s="27">
        <v>390</v>
      </c>
      <c r="O30" s="12">
        <v>409.5</v>
      </c>
      <c r="P30" s="12">
        <v>424.7</v>
      </c>
      <c r="Q30" s="12">
        <v>424.7</v>
      </c>
      <c r="R30" s="12">
        <v>363.8</v>
      </c>
      <c r="S30" s="12">
        <v>363.8</v>
      </c>
      <c r="T30" s="27">
        <v>390</v>
      </c>
      <c r="U30" s="12">
        <v>409.5</v>
      </c>
      <c r="V30" s="12">
        <v>424.7</v>
      </c>
      <c r="W30" s="12">
        <v>424.7</v>
      </c>
      <c r="X30" s="12">
        <v>363.8</v>
      </c>
      <c r="Y30" s="27">
        <v>390</v>
      </c>
      <c r="Z30" s="12">
        <v>409.5</v>
      </c>
      <c r="AA30" s="12">
        <v>363.8</v>
      </c>
      <c r="AB30" s="27">
        <v>390</v>
      </c>
      <c r="AC30" s="12">
        <v>409.5</v>
      </c>
      <c r="AD30" s="123"/>
    </row>
    <row r="31" spans="1:30" s="90" customFormat="1" ht="84">
      <c r="A31" s="29" t="s">
        <v>309</v>
      </c>
      <c r="B31" s="13"/>
      <c r="C31" s="22"/>
      <c r="D31" s="57"/>
      <c r="E31" s="57"/>
      <c r="F31" s="22" t="s">
        <v>738</v>
      </c>
      <c r="G31" s="57"/>
      <c r="H31" s="57" t="s">
        <v>749</v>
      </c>
      <c r="I31" s="19"/>
      <c r="J31" s="160" t="s">
        <v>558</v>
      </c>
      <c r="K31" s="161"/>
      <c r="L31" s="12">
        <v>0</v>
      </c>
      <c r="M31" s="12">
        <v>0</v>
      </c>
      <c r="N31" s="27">
        <v>0</v>
      </c>
      <c r="O31" s="12">
        <v>4000</v>
      </c>
      <c r="P31" s="12">
        <v>4000</v>
      </c>
      <c r="Q31" s="12">
        <v>4000</v>
      </c>
      <c r="R31" s="12">
        <v>0</v>
      </c>
      <c r="S31" s="12">
        <v>0</v>
      </c>
      <c r="T31" s="129">
        <v>0</v>
      </c>
      <c r="U31" s="12">
        <v>0</v>
      </c>
      <c r="V31" s="12">
        <v>0</v>
      </c>
      <c r="W31" s="12">
        <v>0</v>
      </c>
      <c r="X31" s="12">
        <v>0</v>
      </c>
      <c r="Y31" s="27">
        <v>0</v>
      </c>
      <c r="Z31" s="12">
        <v>4000</v>
      </c>
      <c r="AA31" s="12">
        <v>0</v>
      </c>
      <c r="AB31" s="129">
        <v>0</v>
      </c>
      <c r="AC31" s="12">
        <v>0</v>
      </c>
      <c r="AD31" s="123"/>
    </row>
    <row r="32" spans="1:30" s="6" customFormat="1" ht="84">
      <c r="A32" s="29" t="s">
        <v>310</v>
      </c>
      <c r="B32" s="13"/>
      <c r="C32" s="22"/>
      <c r="D32" s="57"/>
      <c r="E32" s="57"/>
      <c r="F32" s="22" t="s">
        <v>536</v>
      </c>
      <c r="G32" s="57" t="s">
        <v>467</v>
      </c>
      <c r="H32" s="57" t="s">
        <v>749</v>
      </c>
      <c r="I32" s="19"/>
      <c r="J32" s="160" t="s">
        <v>558</v>
      </c>
      <c r="K32" s="161"/>
      <c r="L32" s="12">
        <v>0</v>
      </c>
      <c r="M32" s="12">
        <v>0</v>
      </c>
      <c r="N32" s="27">
        <v>3000</v>
      </c>
      <c r="O32" s="12">
        <v>2000</v>
      </c>
      <c r="P32" s="12">
        <v>0</v>
      </c>
      <c r="Q32" s="12">
        <v>0</v>
      </c>
      <c r="R32" s="12">
        <v>0</v>
      </c>
      <c r="S32" s="12">
        <v>0</v>
      </c>
      <c r="T32" s="129">
        <v>0</v>
      </c>
      <c r="U32" s="12">
        <v>0</v>
      </c>
      <c r="V32" s="12">
        <v>0</v>
      </c>
      <c r="W32" s="12">
        <v>0</v>
      </c>
      <c r="X32" s="12">
        <v>0</v>
      </c>
      <c r="Y32" s="27">
        <v>3000</v>
      </c>
      <c r="Z32" s="12">
        <v>2000</v>
      </c>
      <c r="AA32" s="12">
        <v>0</v>
      </c>
      <c r="AB32" s="129">
        <v>0</v>
      </c>
      <c r="AC32" s="12">
        <v>0</v>
      </c>
      <c r="AD32" s="123"/>
    </row>
    <row r="33" spans="1:30" s="6" customFormat="1" ht="84">
      <c r="A33" s="29" t="s">
        <v>635</v>
      </c>
      <c r="B33" s="13"/>
      <c r="C33" s="22"/>
      <c r="D33" s="57"/>
      <c r="E33" s="57"/>
      <c r="F33" s="22" t="s">
        <v>536</v>
      </c>
      <c r="G33" s="57" t="s">
        <v>467</v>
      </c>
      <c r="H33" s="57" t="s">
        <v>749</v>
      </c>
      <c r="I33" s="19"/>
      <c r="J33" s="160" t="s">
        <v>558</v>
      </c>
      <c r="K33" s="161"/>
      <c r="L33" s="12">
        <v>0</v>
      </c>
      <c r="M33" s="12">
        <v>0</v>
      </c>
      <c r="N33" s="27">
        <v>1400</v>
      </c>
      <c r="O33" s="12">
        <v>0</v>
      </c>
      <c r="P33" s="12">
        <v>1500</v>
      </c>
      <c r="Q33" s="12">
        <v>1500</v>
      </c>
      <c r="R33" s="12">
        <v>0</v>
      </c>
      <c r="S33" s="12">
        <v>0</v>
      </c>
      <c r="T33" s="27">
        <v>1400</v>
      </c>
      <c r="U33" s="12">
        <v>0</v>
      </c>
      <c r="V33" s="12">
        <v>1500</v>
      </c>
      <c r="W33" s="12">
        <v>1500</v>
      </c>
      <c r="X33" s="12">
        <v>0</v>
      </c>
      <c r="Y33" s="27">
        <v>1400</v>
      </c>
      <c r="Z33" s="12">
        <v>0</v>
      </c>
      <c r="AA33" s="12">
        <v>0</v>
      </c>
      <c r="AB33" s="27">
        <v>1400</v>
      </c>
      <c r="AC33" s="12">
        <v>0</v>
      </c>
      <c r="AD33" s="123"/>
    </row>
    <row r="34" spans="1:30" s="90" customFormat="1" ht="25.5">
      <c r="A34" s="29" t="s">
        <v>311</v>
      </c>
      <c r="B34" s="13"/>
      <c r="C34" s="22"/>
      <c r="D34" s="57"/>
      <c r="E34" s="57"/>
      <c r="F34" s="140"/>
      <c r="G34" s="139"/>
      <c r="H34" s="139"/>
      <c r="I34" s="19"/>
      <c r="J34" s="160" t="s">
        <v>558</v>
      </c>
      <c r="K34" s="161"/>
      <c r="L34" s="12">
        <v>1153.7</v>
      </c>
      <c r="M34" s="12">
        <v>1153.7</v>
      </c>
      <c r="N34" s="27">
        <v>83.1</v>
      </c>
      <c r="O34" s="12">
        <v>0</v>
      </c>
      <c r="P34" s="12">
        <v>0</v>
      </c>
      <c r="Q34" s="12">
        <v>0</v>
      </c>
      <c r="R34" s="12">
        <v>1153.7</v>
      </c>
      <c r="S34" s="12">
        <v>1153.7</v>
      </c>
      <c r="T34" s="27">
        <v>83.1</v>
      </c>
      <c r="U34" s="123">
        <v>0</v>
      </c>
      <c r="V34" s="123">
        <v>0</v>
      </c>
      <c r="W34" s="123">
        <v>0</v>
      </c>
      <c r="X34" s="12">
        <v>1153.7</v>
      </c>
      <c r="Y34" s="27">
        <v>83.1</v>
      </c>
      <c r="Z34" s="12">
        <v>0</v>
      </c>
      <c r="AA34" s="12">
        <v>1153.7</v>
      </c>
      <c r="AB34" s="27">
        <v>83.1</v>
      </c>
      <c r="AC34" s="123">
        <v>0</v>
      </c>
      <c r="AD34" s="123"/>
    </row>
    <row r="35" spans="1:30" s="6" customFormat="1" ht="168.75" customHeight="1">
      <c r="A35" s="30" t="s">
        <v>313</v>
      </c>
      <c r="B35" s="16" t="s">
        <v>617</v>
      </c>
      <c r="C35" s="25" t="s">
        <v>57</v>
      </c>
      <c r="D35" s="100" t="s">
        <v>322</v>
      </c>
      <c r="E35" s="55" t="s">
        <v>714</v>
      </c>
      <c r="F35" s="25" t="s">
        <v>639</v>
      </c>
      <c r="G35" s="55" t="s">
        <v>470</v>
      </c>
      <c r="H35" s="55" t="s">
        <v>471</v>
      </c>
      <c r="I35" s="18" t="s">
        <v>58</v>
      </c>
      <c r="J35" s="160" t="s">
        <v>555</v>
      </c>
      <c r="K35" s="166"/>
      <c r="L35" s="26">
        <f aca="true" t="shared" si="7" ref="L35:AC35">SUM(L36:L45)</f>
        <v>41116.5</v>
      </c>
      <c r="M35" s="26">
        <f t="shared" si="7"/>
        <v>40923.2</v>
      </c>
      <c r="N35" s="24">
        <f t="shared" si="7"/>
        <v>58999.600000000006</v>
      </c>
      <c r="O35" s="26">
        <f t="shared" si="7"/>
        <v>36920.6</v>
      </c>
      <c r="P35" s="26">
        <f t="shared" si="7"/>
        <v>38710.8</v>
      </c>
      <c r="Q35" s="26">
        <f t="shared" si="7"/>
        <v>38710.8</v>
      </c>
      <c r="R35" s="26">
        <f t="shared" si="7"/>
        <v>39260.799999999996</v>
      </c>
      <c r="S35" s="26">
        <f t="shared" si="7"/>
        <v>39067.6</v>
      </c>
      <c r="T35" s="24">
        <f t="shared" si="7"/>
        <v>48036.600000000006</v>
      </c>
      <c r="U35" s="26">
        <f t="shared" si="7"/>
        <v>35800.6</v>
      </c>
      <c r="V35" s="26">
        <f t="shared" si="7"/>
        <v>37590.8</v>
      </c>
      <c r="W35" s="26">
        <f t="shared" si="7"/>
        <v>37590.8</v>
      </c>
      <c r="X35" s="26">
        <f t="shared" si="7"/>
        <v>41116.5</v>
      </c>
      <c r="Y35" s="24">
        <f t="shared" si="7"/>
        <v>58999.600000000006</v>
      </c>
      <c r="Z35" s="26">
        <f t="shared" si="7"/>
        <v>36920.6</v>
      </c>
      <c r="AA35" s="26">
        <f t="shared" si="7"/>
        <v>39260.799999999996</v>
      </c>
      <c r="AB35" s="24">
        <f t="shared" si="7"/>
        <v>48036.600000000006</v>
      </c>
      <c r="AC35" s="26">
        <f t="shared" si="7"/>
        <v>35800.6</v>
      </c>
      <c r="AD35" s="131" t="s">
        <v>102</v>
      </c>
    </row>
    <row r="36" spans="1:30" s="6" customFormat="1" ht="120">
      <c r="A36" s="29" t="s">
        <v>314</v>
      </c>
      <c r="B36" s="13"/>
      <c r="C36" s="22"/>
      <c r="D36" s="56"/>
      <c r="E36" s="57"/>
      <c r="F36" s="22" t="s">
        <v>476</v>
      </c>
      <c r="G36" s="56" t="s">
        <v>472</v>
      </c>
      <c r="H36" s="57" t="s">
        <v>747</v>
      </c>
      <c r="I36" s="19"/>
      <c r="J36" s="160" t="s">
        <v>555</v>
      </c>
      <c r="K36" s="161"/>
      <c r="L36" s="12">
        <v>25127.5</v>
      </c>
      <c r="M36" s="12">
        <v>24934.6</v>
      </c>
      <c r="N36" s="27">
        <v>28923.8</v>
      </c>
      <c r="O36" s="12">
        <v>30370</v>
      </c>
      <c r="P36" s="12">
        <v>31888.5</v>
      </c>
      <c r="Q36" s="12">
        <v>31888.5</v>
      </c>
      <c r="R36" s="12">
        <v>25127.5</v>
      </c>
      <c r="S36" s="12">
        <v>24934.6</v>
      </c>
      <c r="T36" s="27">
        <v>28923.8</v>
      </c>
      <c r="U36" s="12">
        <v>30370</v>
      </c>
      <c r="V36" s="12">
        <v>31888.5</v>
      </c>
      <c r="W36" s="12">
        <v>31888.5</v>
      </c>
      <c r="X36" s="12">
        <v>25127.5</v>
      </c>
      <c r="Y36" s="27">
        <v>28923.8</v>
      </c>
      <c r="Z36" s="12">
        <v>30370</v>
      </c>
      <c r="AA36" s="12">
        <v>25127.5</v>
      </c>
      <c r="AB36" s="27">
        <v>28923.8</v>
      </c>
      <c r="AC36" s="12">
        <v>30370</v>
      </c>
      <c r="AD36" s="123"/>
    </row>
    <row r="37" spans="1:30" s="6" customFormat="1" ht="120">
      <c r="A37" s="29" t="s">
        <v>315</v>
      </c>
      <c r="B37" s="13"/>
      <c r="C37" s="22"/>
      <c r="D37" s="57"/>
      <c r="E37" s="57"/>
      <c r="F37" s="22" t="s">
        <v>476</v>
      </c>
      <c r="G37" s="57" t="s">
        <v>473</v>
      </c>
      <c r="H37" s="57" t="s">
        <v>747</v>
      </c>
      <c r="I37" s="19"/>
      <c r="J37" s="160" t="s">
        <v>555</v>
      </c>
      <c r="K37" s="161"/>
      <c r="L37" s="12">
        <v>4374.8</v>
      </c>
      <c r="M37" s="12">
        <v>4374.6</v>
      </c>
      <c r="N37" s="27">
        <v>4492</v>
      </c>
      <c r="O37" s="12">
        <v>4380.6</v>
      </c>
      <c r="P37" s="12">
        <v>4599.8</v>
      </c>
      <c r="Q37" s="12">
        <v>4599.8</v>
      </c>
      <c r="R37" s="12">
        <v>2519.1</v>
      </c>
      <c r="S37" s="12">
        <v>2519</v>
      </c>
      <c r="T37" s="27">
        <v>4172</v>
      </c>
      <c r="U37" s="12">
        <v>4380.6</v>
      </c>
      <c r="V37" s="12">
        <v>4599.8</v>
      </c>
      <c r="W37" s="12">
        <v>4599.8</v>
      </c>
      <c r="X37" s="12">
        <v>4374.8</v>
      </c>
      <c r="Y37" s="27">
        <v>4492</v>
      </c>
      <c r="Z37" s="12">
        <v>4380.6</v>
      </c>
      <c r="AA37" s="12">
        <v>2519.1</v>
      </c>
      <c r="AB37" s="27">
        <v>4172</v>
      </c>
      <c r="AC37" s="12">
        <v>4380.6</v>
      </c>
      <c r="AD37" s="123"/>
    </row>
    <row r="38" spans="1:30" s="6" customFormat="1" ht="120">
      <c r="A38" s="29" t="s">
        <v>316</v>
      </c>
      <c r="B38" s="13"/>
      <c r="C38" s="22"/>
      <c r="D38" s="56"/>
      <c r="E38" s="57"/>
      <c r="F38" s="22" t="s">
        <v>476</v>
      </c>
      <c r="G38" s="56" t="s">
        <v>474</v>
      </c>
      <c r="H38" s="57" t="s">
        <v>747</v>
      </c>
      <c r="I38" s="19"/>
      <c r="J38" s="160" t="s">
        <v>555</v>
      </c>
      <c r="K38" s="161"/>
      <c r="L38" s="12">
        <v>8922.1</v>
      </c>
      <c r="M38" s="12">
        <v>8921.9</v>
      </c>
      <c r="N38" s="27">
        <v>772.5</v>
      </c>
      <c r="O38" s="12">
        <v>1050</v>
      </c>
      <c r="P38" s="12">
        <v>1102.5</v>
      </c>
      <c r="Q38" s="12">
        <v>1102.5</v>
      </c>
      <c r="R38" s="12">
        <v>8922.1</v>
      </c>
      <c r="S38" s="12">
        <v>8921.9</v>
      </c>
      <c r="T38" s="27">
        <v>772.5</v>
      </c>
      <c r="U38" s="12">
        <v>1050</v>
      </c>
      <c r="V38" s="12">
        <v>1102.5</v>
      </c>
      <c r="W38" s="12">
        <v>1102.5</v>
      </c>
      <c r="X38" s="12">
        <v>8922.1</v>
      </c>
      <c r="Y38" s="27">
        <v>772.5</v>
      </c>
      <c r="Z38" s="12">
        <v>1050</v>
      </c>
      <c r="AA38" s="12">
        <v>8922.1</v>
      </c>
      <c r="AB38" s="27">
        <v>772.5</v>
      </c>
      <c r="AC38" s="12">
        <v>1050</v>
      </c>
      <c r="AD38" s="123"/>
    </row>
    <row r="39" spans="1:30" s="6" customFormat="1" ht="72">
      <c r="A39" s="29" t="s">
        <v>317</v>
      </c>
      <c r="B39" s="13"/>
      <c r="C39" s="22"/>
      <c r="D39" s="56"/>
      <c r="E39" s="57"/>
      <c r="F39" s="22" t="s">
        <v>546</v>
      </c>
      <c r="G39" s="56" t="s">
        <v>474</v>
      </c>
      <c r="H39" s="57" t="s">
        <v>637</v>
      </c>
      <c r="I39" s="19"/>
      <c r="J39" s="160" t="s">
        <v>555</v>
      </c>
      <c r="K39" s="161"/>
      <c r="L39" s="12">
        <v>0</v>
      </c>
      <c r="M39" s="12">
        <v>0</v>
      </c>
      <c r="N39" s="27">
        <v>11243</v>
      </c>
      <c r="O39" s="12">
        <v>0</v>
      </c>
      <c r="P39" s="12">
        <v>0</v>
      </c>
      <c r="Q39" s="12">
        <v>0</v>
      </c>
      <c r="R39" s="12">
        <v>0</v>
      </c>
      <c r="S39" s="12">
        <v>0</v>
      </c>
      <c r="T39" s="27">
        <v>600</v>
      </c>
      <c r="U39" s="12">
        <v>0</v>
      </c>
      <c r="V39" s="12">
        <v>0</v>
      </c>
      <c r="W39" s="12">
        <v>0</v>
      </c>
      <c r="X39" s="12">
        <v>0</v>
      </c>
      <c r="Y39" s="27">
        <v>11243</v>
      </c>
      <c r="Z39" s="12">
        <v>0</v>
      </c>
      <c r="AA39" s="12">
        <v>0</v>
      </c>
      <c r="AB39" s="27">
        <v>600</v>
      </c>
      <c r="AC39" s="12">
        <v>0</v>
      </c>
      <c r="AD39" s="123"/>
    </row>
    <row r="40" spans="1:30" s="6" customFormat="1" ht="60">
      <c r="A40" s="29" t="s">
        <v>764</v>
      </c>
      <c r="B40" s="13"/>
      <c r="C40" s="22"/>
      <c r="D40" s="56"/>
      <c r="E40" s="57"/>
      <c r="F40" s="22" t="s">
        <v>475</v>
      </c>
      <c r="G40" s="56" t="s">
        <v>474</v>
      </c>
      <c r="H40" s="57" t="s">
        <v>17</v>
      </c>
      <c r="I40" s="19"/>
      <c r="J40" s="160" t="s">
        <v>555</v>
      </c>
      <c r="K40" s="161"/>
      <c r="L40" s="12">
        <v>96</v>
      </c>
      <c r="M40" s="12">
        <v>96</v>
      </c>
      <c r="N40" s="27">
        <v>0</v>
      </c>
      <c r="O40" s="12">
        <v>0</v>
      </c>
      <c r="P40" s="12">
        <v>0</v>
      </c>
      <c r="Q40" s="12">
        <v>0</v>
      </c>
      <c r="R40" s="12">
        <v>96</v>
      </c>
      <c r="S40" s="12">
        <v>96</v>
      </c>
      <c r="T40" s="27">
        <v>0</v>
      </c>
      <c r="U40" s="12">
        <v>0</v>
      </c>
      <c r="V40" s="12">
        <v>0</v>
      </c>
      <c r="W40" s="12">
        <v>0</v>
      </c>
      <c r="X40" s="12">
        <v>96</v>
      </c>
      <c r="Y40" s="27">
        <v>0</v>
      </c>
      <c r="Z40" s="12">
        <v>0</v>
      </c>
      <c r="AA40" s="12">
        <v>96</v>
      </c>
      <c r="AB40" s="27">
        <v>0</v>
      </c>
      <c r="AC40" s="12">
        <v>0</v>
      </c>
      <c r="AD40" s="123"/>
    </row>
    <row r="41" spans="1:30" s="6" customFormat="1" ht="180">
      <c r="A41" s="29" t="s">
        <v>765</v>
      </c>
      <c r="B41" s="13"/>
      <c r="C41" s="22"/>
      <c r="D41" s="56"/>
      <c r="E41" s="57"/>
      <c r="F41" s="22" t="s">
        <v>457</v>
      </c>
      <c r="G41" s="56" t="s">
        <v>474</v>
      </c>
      <c r="H41" s="57" t="s">
        <v>477</v>
      </c>
      <c r="I41" s="19"/>
      <c r="J41" s="160" t="s">
        <v>555</v>
      </c>
      <c r="K41" s="161"/>
      <c r="L41" s="12">
        <f>963.7+550</f>
        <v>1513.7</v>
      </c>
      <c r="M41" s="12">
        <v>1513.7</v>
      </c>
      <c r="N41" s="27">
        <f>323+419.9</f>
        <v>742.9</v>
      </c>
      <c r="O41" s="12">
        <v>0</v>
      </c>
      <c r="P41" s="12">
        <v>0</v>
      </c>
      <c r="Q41" s="12">
        <v>0</v>
      </c>
      <c r="R41" s="12">
        <f>963.7+550</f>
        <v>1513.7</v>
      </c>
      <c r="S41" s="12">
        <v>1513.7</v>
      </c>
      <c r="T41" s="27">
        <f>323+419.9</f>
        <v>742.9</v>
      </c>
      <c r="U41" s="12">
        <v>0</v>
      </c>
      <c r="V41" s="12">
        <v>0</v>
      </c>
      <c r="W41" s="12">
        <v>0</v>
      </c>
      <c r="X41" s="12">
        <f>963.7+550</f>
        <v>1513.7</v>
      </c>
      <c r="Y41" s="27">
        <f>323+419.9</f>
        <v>742.9</v>
      </c>
      <c r="Z41" s="12">
        <v>0</v>
      </c>
      <c r="AA41" s="12">
        <f>963.7+550</f>
        <v>1513.7</v>
      </c>
      <c r="AB41" s="27">
        <f>323+419.9</f>
        <v>742.9</v>
      </c>
      <c r="AC41" s="12">
        <v>0</v>
      </c>
      <c r="AD41" s="123"/>
    </row>
    <row r="42" spans="1:30" s="6" customFormat="1" ht="120">
      <c r="A42" s="29" t="s">
        <v>318</v>
      </c>
      <c r="B42" s="13"/>
      <c r="C42" s="22"/>
      <c r="D42" s="56"/>
      <c r="E42" s="57"/>
      <c r="F42" s="22" t="s">
        <v>476</v>
      </c>
      <c r="G42" s="56" t="s">
        <v>474</v>
      </c>
      <c r="H42" s="57" t="s">
        <v>747</v>
      </c>
      <c r="I42" s="19"/>
      <c r="J42" s="160" t="s">
        <v>555</v>
      </c>
      <c r="K42" s="161"/>
      <c r="L42" s="12">
        <v>1082.4</v>
      </c>
      <c r="M42" s="12">
        <v>1082.4</v>
      </c>
      <c r="N42" s="27">
        <v>227.5</v>
      </c>
      <c r="O42" s="12">
        <v>0</v>
      </c>
      <c r="P42" s="12">
        <v>0</v>
      </c>
      <c r="Q42" s="12">
        <v>0</v>
      </c>
      <c r="R42" s="12">
        <v>1082.4</v>
      </c>
      <c r="S42" s="12">
        <v>1082.4</v>
      </c>
      <c r="T42" s="27">
        <v>227.5</v>
      </c>
      <c r="U42" s="12">
        <v>0</v>
      </c>
      <c r="V42" s="12">
        <v>0</v>
      </c>
      <c r="W42" s="12">
        <v>0</v>
      </c>
      <c r="X42" s="12">
        <v>1082.4</v>
      </c>
      <c r="Y42" s="27">
        <v>227.5</v>
      </c>
      <c r="Z42" s="12">
        <v>0</v>
      </c>
      <c r="AA42" s="12">
        <v>1082.4</v>
      </c>
      <c r="AB42" s="27">
        <v>227.5</v>
      </c>
      <c r="AC42" s="12">
        <v>0</v>
      </c>
      <c r="AD42" s="123"/>
    </row>
    <row r="43" spans="1:30" ht="60">
      <c r="A43" s="77" t="s">
        <v>319</v>
      </c>
      <c r="B43" s="78"/>
      <c r="C43" s="81"/>
      <c r="D43" s="76"/>
      <c r="E43" s="57"/>
      <c r="F43" s="81" t="s">
        <v>537</v>
      </c>
      <c r="G43" s="76"/>
      <c r="H43" s="57" t="s">
        <v>749</v>
      </c>
      <c r="I43" s="19"/>
      <c r="J43" s="160" t="s">
        <v>555</v>
      </c>
      <c r="K43" s="161"/>
      <c r="L43" s="12">
        <v>0</v>
      </c>
      <c r="M43" s="12">
        <v>0</v>
      </c>
      <c r="N43" s="27">
        <v>400</v>
      </c>
      <c r="O43" s="12">
        <v>0</v>
      </c>
      <c r="P43" s="12">
        <v>0</v>
      </c>
      <c r="Q43" s="12">
        <v>0</v>
      </c>
      <c r="R43" s="12">
        <v>0</v>
      </c>
      <c r="S43" s="12">
        <v>0</v>
      </c>
      <c r="T43" s="27">
        <v>400</v>
      </c>
      <c r="U43" s="12">
        <v>0</v>
      </c>
      <c r="V43" s="12">
        <v>0</v>
      </c>
      <c r="W43" s="12">
        <v>0</v>
      </c>
      <c r="X43" s="12">
        <v>0</v>
      </c>
      <c r="Y43" s="27">
        <v>400</v>
      </c>
      <c r="Z43" s="12">
        <v>0</v>
      </c>
      <c r="AA43" s="12">
        <v>0</v>
      </c>
      <c r="AB43" s="27">
        <v>400</v>
      </c>
      <c r="AC43" s="12">
        <v>0</v>
      </c>
      <c r="AD43" s="123"/>
    </row>
    <row r="44" spans="1:30" ht="87.75" customHeight="1">
      <c r="A44" s="77" t="s">
        <v>320</v>
      </c>
      <c r="B44" s="78"/>
      <c r="C44" s="81"/>
      <c r="D44" s="76"/>
      <c r="E44" s="57"/>
      <c r="F44" s="81" t="s">
        <v>169</v>
      </c>
      <c r="G44" s="76"/>
      <c r="H44" s="57" t="s">
        <v>749</v>
      </c>
      <c r="I44" s="19"/>
      <c r="J44" s="160" t="s">
        <v>555</v>
      </c>
      <c r="K44" s="161"/>
      <c r="L44" s="12">
        <v>0</v>
      </c>
      <c r="M44" s="12">
        <v>0</v>
      </c>
      <c r="N44" s="27">
        <v>0</v>
      </c>
      <c r="O44" s="12">
        <v>1120</v>
      </c>
      <c r="P44" s="12">
        <v>1120</v>
      </c>
      <c r="Q44" s="12">
        <v>1120</v>
      </c>
      <c r="R44" s="12">
        <v>0</v>
      </c>
      <c r="S44" s="12">
        <v>0</v>
      </c>
      <c r="T44" s="129">
        <v>0</v>
      </c>
      <c r="U44" s="12">
        <v>0</v>
      </c>
      <c r="V44" s="12">
        <v>0</v>
      </c>
      <c r="W44" s="12">
        <v>0</v>
      </c>
      <c r="X44" s="12">
        <v>0</v>
      </c>
      <c r="Y44" s="27">
        <v>0</v>
      </c>
      <c r="Z44" s="12">
        <v>1120</v>
      </c>
      <c r="AA44" s="12">
        <v>0</v>
      </c>
      <c r="AB44" s="129">
        <v>0</v>
      </c>
      <c r="AC44" s="12">
        <v>0</v>
      </c>
      <c r="AD44" s="123"/>
    </row>
    <row r="45" spans="1:30" ht="96">
      <c r="A45" s="77" t="s">
        <v>321</v>
      </c>
      <c r="B45" s="78"/>
      <c r="C45" s="81"/>
      <c r="D45" s="76"/>
      <c r="E45" s="57"/>
      <c r="F45" s="81" t="s">
        <v>169</v>
      </c>
      <c r="G45" s="76"/>
      <c r="H45" s="57" t="s">
        <v>749</v>
      </c>
      <c r="I45" s="19"/>
      <c r="J45" s="160" t="s">
        <v>555</v>
      </c>
      <c r="K45" s="161"/>
      <c r="L45" s="12">
        <v>0</v>
      </c>
      <c r="M45" s="12">
        <v>0</v>
      </c>
      <c r="N45" s="27">
        <v>12197.9</v>
      </c>
      <c r="O45" s="12">
        <v>0</v>
      </c>
      <c r="P45" s="12">
        <v>0</v>
      </c>
      <c r="Q45" s="12">
        <v>0</v>
      </c>
      <c r="R45" s="12">
        <v>0</v>
      </c>
      <c r="S45" s="12">
        <v>0</v>
      </c>
      <c r="T45" s="27">
        <v>12197.9</v>
      </c>
      <c r="U45" s="123">
        <v>0</v>
      </c>
      <c r="V45" s="123">
        <v>0</v>
      </c>
      <c r="W45" s="123">
        <v>0</v>
      </c>
      <c r="X45" s="12">
        <v>0</v>
      </c>
      <c r="Y45" s="27">
        <v>12197.9</v>
      </c>
      <c r="Z45" s="12">
        <v>0</v>
      </c>
      <c r="AA45" s="12">
        <v>0</v>
      </c>
      <c r="AB45" s="27">
        <v>12197.9</v>
      </c>
      <c r="AC45" s="123">
        <v>0</v>
      </c>
      <c r="AD45" s="123"/>
    </row>
    <row r="46" spans="1:30" s="6" customFormat="1" ht="114" customHeight="1">
      <c r="A46" s="30" t="s">
        <v>323</v>
      </c>
      <c r="B46" s="18" t="s">
        <v>618</v>
      </c>
      <c r="C46" s="23" t="s">
        <v>98</v>
      </c>
      <c r="D46" s="100" t="s">
        <v>329</v>
      </c>
      <c r="E46" s="55" t="s">
        <v>714</v>
      </c>
      <c r="F46" s="23" t="s">
        <v>681</v>
      </c>
      <c r="G46" s="55" t="s">
        <v>478</v>
      </c>
      <c r="H46" s="61" t="s">
        <v>459</v>
      </c>
      <c r="I46" s="18" t="s">
        <v>59</v>
      </c>
      <c r="J46" s="160" t="s">
        <v>557</v>
      </c>
      <c r="K46" s="166"/>
      <c r="L46" s="26">
        <f aca="true" t="shared" si="8" ref="L46:AC46">SUM(L47:L51)</f>
        <v>11748.1</v>
      </c>
      <c r="M46" s="26">
        <f t="shared" si="8"/>
        <v>11336</v>
      </c>
      <c r="N46" s="24">
        <f t="shared" si="8"/>
        <v>4086</v>
      </c>
      <c r="O46" s="26">
        <f t="shared" si="8"/>
        <v>5012.700000000001</v>
      </c>
      <c r="P46" s="26">
        <f t="shared" si="8"/>
        <v>5058.1</v>
      </c>
      <c r="Q46" s="26">
        <f t="shared" si="8"/>
        <v>5058.1</v>
      </c>
      <c r="R46" s="26">
        <f t="shared" si="8"/>
        <v>11748.1</v>
      </c>
      <c r="S46" s="26">
        <f t="shared" si="8"/>
        <v>11336</v>
      </c>
      <c r="T46" s="24">
        <f t="shared" si="8"/>
        <v>4086</v>
      </c>
      <c r="U46" s="26">
        <f t="shared" si="8"/>
        <v>5012.700000000001</v>
      </c>
      <c r="V46" s="26">
        <f t="shared" si="8"/>
        <v>5058.1</v>
      </c>
      <c r="W46" s="26">
        <f t="shared" si="8"/>
        <v>5058.1</v>
      </c>
      <c r="X46" s="26">
        <f t="shared" si="8"/>
        <v>11748.1</v>
      </c>
      <c r="Y46" s="24">
        <f t="shared" si="8"/>
        <v>4086</v>
      </c>
      <c r="Z46" s="26">
        <f t="shared" si="8"/>
        <v>5012.700000000001</v>
      </c>
      <c r="AA46" s="26">
        <f t="shared" si="8"/>
        <v>11748.1</v>
      </c>
      <c r="AB46" s="24">
        <f t="shared" si="8"/>
        <v>4086</v>
      </c>
      <c r="AC46" s="26">
        <f t="shared" si="8"/>
        <v>5012.700000000001</v>
      </c>
      <c r="AD46" s="131" t="s">
        <v>102</v>
      </c>
    </row>
    <row r="47" spans="1:30" s="6" customFormat="1" ht="144">
      <c r="A47" s="29" t="s">
        <v>324</v>
      </c>
      <c r="B47" s="13"/>
      <c r="C47" s="22"/>
      <c r="D47" s="58"/>
      <c r="E47" s="56"/>
      <c r="F47" s="22" t="s">
        <v>266</v>
      </c>
      <c r="G47" s="58"/>
      <c r="H47" s="56" t="s">
        <v>479</v>
      </c>
      <c r="I47" s="19"/>
      <c r="J47" s="160" t="s">
        <v>557</v>
      </c>
      <c r="K47" s="161"/>
      <c r="L47" s="12">
        <v>850</v>
      </c>
      <c r="M47" s="12">
        <v>849.3</v>
      </c>
      <c r="N47" s="27">
        <v>886</v>
      </c>
      <c r="O47" s="12">
        <v>906.1</v>
      </c>
      <c r="P47" s="12">
        <v>951.5</v>
      </c>
      <c r="Q47" s="12">
        <v>951.5</v>
      </c>
      <c r="R47" s="12">
        <v>850</v>
      </c>
      <c r="S47" s="12">
        <v>849.3</v>
      </c>
      <c r="T47" s="27">
        <v>886</v>
      </c>
      <c r="U47" s="12">
        <v>906.1</v>
      </c>
      <c r="V47" s="12">
        <v>951.5</v>
      </c>
      <c r="W47" s="12">
        <v>951.5</v>
      </c>
      <c r="X47" s="12">
        <v>850</v>
      </c>
      <c r="Y47" s="27">
        <v>886</v>
      </c>
      <c r="Z47" s="12">
        <v>906.1</v>
      </c>
      <c r="AA47" s="12">
        <v>850</v>
      </c>
      <c r="AB47" s="27">
        <v>886</v>
      </c>
      <c r="AC47" s="12">
        <v>906.1</v>
      </c>
      <c r="AD47" s="123"/>
    </row>
    <row r="48" spans="1:30" s="6" customFormat="1" ht="121.5" customHeight="1">
      <c r="A48" s="29" t="s">
        <v>325</v>
      </c>
      <c r="B48" s="13"/>
      <c r="C48" s="22"/>
      <c r="D48" s="57"/>
      <c r="E48" s="56"/>
      <c r="F48" s="22" t="s">
        <v>418</v>
      </c>
      <c r="G48" s="57" t="s">
        <v>482</v>
      </c>
      <c r="H48" s="56" t="s">
        <v>480</v>
      </c>
      <c r="I48" s="19"/>
      <c r="J48" s="160" t="s">
        <v>557</v>
      </c>
      <c r="K48" s="161"/>
      <c r="L48" s="12">
        <f>3183.8+110</f>
        <v>3293.8</v>
      </c>
      <c r="M48" s="12">
        <v>2883</v>
      </c>
      <c r="N48" s="27">
        <v>3200</v>
      </c>
      <c r="O48" s="12">
        <v>4106.6</v>
      </c>
      <c r="P48" s="12">
        <v>4106.6</v>
      </c>
      <c r="Q48" s="12">
        <v>4106.6</v>
      </c>
      <c r="R48" s="12">
        <f>3183.8+110</f>
        <v>3293.8</v>
      </c>
      <c r="S48" s="12">
        <v>2883</v>
      </c>
      <c r="T48" s="27">
        <v>3200</v>
      </c>
      <c r="U48" s="12">
        <v>4106.6</v>
      </c>
      <c r="V48" s="12">
        <v>4106.6</v>
      </c>
      <c r="W48" s="12">
        <v>4106.6</v>
      </c>
      <c r="X48" s="12">
        <f>3183.8+110</f>
        <v>3293.8</v>
      </c>
      <c r="Y48" s="27">
        <v>3200</v>
      </c>
      <c r="Z48" s="12">
        <v>4106.6</v>
      </c>
      <c r="AA48" s="12">
        <f>3183.8+110</f>
        <v>3293.8</v>
      </c>
      <c r="AB48" s="27">
        <v>3200</v>
      </c>
      <c r="AC48" s="12">
        <v>4106.6</v>
      </c>
      <c r="AD48" s="123"/>
    </row>
    <row r="49" spans="1:30" s="6" customFormat="1" ht="120">
      <c r="A49" s="29" t="s">
        <v>326</v>
      </c>
      <c r="B49" s="13"/>
      <c r="C49" s="21"/>
      <c r="D49" s="57"/>
      <c r="E49" s="57"/>
      <c r="F49" s="21" t="s">
        <v>739</v>
      </c>
      <c r="G49" s="57" t="s">
        <v>40</v>
      </c>
      <c r="H49" s="57" t="s">
        <v>481</v>
      </c>
      <c r="I49" s="19"/>
      <c r="J49" s="160" t="s">
        <v>557</v>
      </c>
      <c r="K49" s="161"/>
      <c r="L49" s="12">
        <v>1420.3</v>
      </c>
      <c r="M49" s="12">
        <v>1420.3</v>
      </c>
      <c r="N49" s="27">
        <v>0</v>
      </c>
      <c r="O49" s="12">
        <v>0</v>
      </c>
      <c r="P49" s="12">
        <v>0</v>
      </c>
      <c r="Q49" s="12">
        <v>0</v>
      </c>
      <c r="R49" s="12">
        <v>1420.3</v>
      </c>
      <c r="S49" s="12">
        <v>1420.3</v>
      </c>
      <c r="T49" s="27">
        <v>0</v>
      </c>
      <c r="U49" s="12">
        <v>0</v>
      </c>
      <c r="V49" s="12">
        <v>0</v>
      </c>
      <c r="W49" s="12">
        <v>0</v>
      </c>
      <c r="X49" s="12">
        <v>1420.3</v>
      </c>
      <c r="Y49" s="27">
        <v>0</v>
      </c>
      <c r="Z49" s="12">
        <v>0</v>
      </c>
      <c r="AA49" s="12">
        <v>1420.3</v>
      </c>
      <c r="AB49" s="27">
        <v>0</v>
      </c>
      <c r="AC49" s="12">
        <v>0</v>
      </c>
      <c r="AD49" s="123"/>
    </row>
    <row r="50" spans="1:30" s="6" customFormat="1" ht="64.5" customHeight="1">
      <c r="A50" s="29" t="s">
        <v>327</v>
      </c>
      <c r="B50" s="13"/>
      <c r="C50" s="21"/>
      <c r="D50" s="57"/>
      <c r="E50" s="57"/>
      <c r="F50" s="99"/>
      <c r="G50" s="139"/>
      <c r="H50" s="139"/>
      <c r="I50" s="19"/>
      <c r="J50" s="160" t="s">
        <v>557</v>
      </c>
      <c r="K50" s="161"/>
      <c r="L50" s="12">
        <f>10000-3958</f>
        <v>6042</v>
      </c>
      <c r="M50" s="12">
        <v>6041.4</v>
      </c>
      <c r="N50" s="27">
        <v>0</v>
      </c>
      <c r="O50" s="12">
        <v>0</v>
      </c>
      <c r="P50" s="12">
        <v>0</v>
      </c>
      <c r="Q50" s="12">
        <v>0</v>
      </c>
      <c r="R50" s="12">
        <f>10000-3958</f>
        <v>6042</v>
      </c>
      <c r="S50" s="12">
        <v>6041.4</v>
      </c>
      <c r="T50" s="27">
        <v>0</v>
      </c>
      <c r="U50" s="12">
        <v>0</v>
      </c>
      <c r="V50" s="12">
        <v>0</v>
      </c>
      <c r="W50" s="12">
        <v>0</v>
      </c>
      <c r="X50" s="12">
        <f>10000-3958</f>
        <v>6042</v>
      </c>
      <c r="Y50" s="27">
        <v>0</v>
      </c>
      <c r="Z50" s="12">
        <v>0</v>
      </c>
      <c r="AA50" s="12">
        <f>10000-3958</f>
        <v>6042</v>
      </c>
      <c r="AB50" s="27">
        <v>0</v>
      </c>
      <c r="AC50" s="12">
        <v>0</v>
      </c>
      <c r="AD50" s="123"/>
    </row>
    <row r="51" spans="1:30" s="6" customFormat="1" ht="27.75" customHeight="1">
      <c r="A51" s="29" t="s">
        <v>328</v>
      </c>
      <c r="B51" s="13"/>
      <c r="C51" s="21"/>
      <c r="D51" s="57"/>
      <c r="E51" s="57"/>
      <c r="F51" s="99"/>
      <c r="G51" s="139"/>
      <c r="H51" s="139"/>
      <c r="I51" s="19"/>
      <c r="J51" s="160" t="s">
        <v>557</v>
      </c>
      <c r="K51" s="161"/>
      <c r="L51" s="12">
        <f>1500-1358</f>
        <v>142</v>
      </c>
      <c r="M51" s="12">
        <v>142</v>
      </c>
      <c r="N51" s="27">
        <v>0</v>
      </c>
      <c r="O51" s="12">
        <v>0</v>
      </c>
      <c r="P51" s="12">
        <v>0</v>
      </c>
      <c r="Q51" s="12">
        <v>0</v>
      </c>
      <c r="R51" s="12">
        <f>1500-1358</f>
        <v>142</v>
      </c>
      <c r="S51" s="12">
        <v>142</v>
      </c>
      <c r="T51" s="27">
        <v>0</v>
      </c>
      <c r="U51" s="12">
        <v>0</v>
      </c>
      <c r="V51" s="12">
        <v>0</v>
      </c>
      <c r="W51" s="12">
        <v>0</v>
      </c>
      <c r="X51" s="12">
        <f>1500-1358</f>
        <v>142</v>
      </c>
      <c r="Y51" s="27">
        <v>0</v>
      </c>
      <c r="Z51" s="12">
        <v>0</v>
      </c>
      <c r="AA51" s="12">
        <f>1500-1358</f>
        <v>142</v>
      </c>
      <c r="AB51" s="27">
        <v>0</v>
      </c>
      <c r="AC51" s="12">
        <v>0</v>
      </c>
      <c r="AD51" s="123"/>
    </row>
    <row r="52" spans="1:30" s="6" customFormat="1" ht="60" customHeight="1">
      <c r="A52" s="30" t="s">
        <v>279</v>
      </c>
      <c r="B52" s="18" t="s">
        <v>619</v>
      </c>
      <c r="C52" s="23" t="s">
        <v>98</v>
      </c>
      <c r="D52" s="100" t="s">
        <v>282</v>
      </c>
      <c r="E52" s="55" t="s">
        <v>714</v>
      </c>
      <c r="F52" s="17" t="s">
        <v>681</v>
      </c>
      <c r="G52" s="55" t="s">
        <v>483</v>
      </c>
      <c r="H52" s="55" t="s">
        <v>200</v>
      </c>
      <c r="I52" s="18" t="s">
        <v>55</v>
      </c>
      <c r="J52" s="160" t="s">
        <v>71</v>
      </c>
      <c r="K52" s="166"/>
      <c r="L52" s="26">
        <f aca="true" t="shared" si="9" ref="L52:AC52">SUM(L53:L54)</f>
        <v>1603.1</v>
      </c>
      <c r="M52" s="26">
        <f t="shared" si="9"/>
        <v>1603.1</v>
      </c>
      <c r="N52" s="24">
        <f t="shared" si="9"/>
        <v>1749.2</v>
      </c>
      <c r="O52" s="26">
        <f t="shared" si="9"/>
        <v>3100</v>
      </c>
      <c r="P52" s="26">
        <f t="shared" si="9"/>
        <v>4045</v>
      </c>
      <c r="Q52" s="26">
        <f t="shared" si="9"/>
        <v>4045</v>
      </c>
      <c r="R52" s="26">
        <f t="shared" si="9"/>
        <v>1603.1</v>
      </c>
      <c r="S52" s="26">
        <f t="shared" si="9"/>
        <v>1603.1</v>
      </c>
      <c r="T52" s="24">
        <f t="shared" si="9"/>
        <v>1749.2</v>
      </c>
      <c r="U52" s="26">
        <f t="shared" si="9"/>
        <v>2400</v>
      </c>
      <c r="V52" s="26">
        <f t="shared" si="9"/>
        <v>2705</v>
      </c>
      <c r="W52" s="26">
        <f t="shared" si="9"/>
        <v>2705</v>
      </c>
      <c r="X52" s="26">
        <f t="shared" si="9"/>
        <v>1603.1</v>
      </c>
      <c r="Y52" s="24">
        <f t="shared" si="9"/>
        <v>1749.2</v>
      </c>
      <c r="Z52" s="26">
        <f t="shared" si="9"/>
        <v>3100</v>
      </c>
      <c r="AA52" s="26">
        <f t="shared" si="9"/>
        <v>1603.1</v>
      </c>
      <c r="AB52" s="24">
        <f t="shared" si="9"/>
        <v>1749.2</v>
      </c>
      <c r="AC52" s="26">
        <f t="shared" si="9"/>
        <v>2400</v>
      </c>
      <c r="AD52" s="131" t="s">
        <v>102</v>
      </c>
    </row>
    <row r="53" spans="1:30" s="6" customFormat="1" ht="108">
      <c r="A53" s="31" t="s">
        <v>280</v>
      </c>
      <c r="B53" s="13"/>
      <c r="C53" s="21"/>
      <c r="D53" s="57"/>
      <c r="E53" s="57"/>
      <c r="F53" s="21" t="s">
        <v>271</v>
      </c>
      <c r="G53" s="57" t="s">
        <v>484</v>
      </c>
      <c r="H53" s="57" t="s">
        <v>753</v>
      </c>
      <c r="I53" s="19"/>
      <c r="J53" s="160" t="s">
        <v>553</v>
      </c>
      <c r="K53" s="161"/>
      <c r="L53" s="12">
        <f>1800-196.9</f>
        <v>1603.1</v>
      </c>
      <c r="M53" s="12">
        <v>1603.1</v>
      </c>
      <c r="N53" s="27">
        <f>2110-389.1</f>
        <v>1720.9</v>
      </c>
      <c r="O53" s="12">
        <v>2810</v>
      </c>
      <c r="P53" s="12">
        <v>3610</v>
      </c>
      <c r="Q53" s="12">
        <v>3610</v>
      </c>
      <c r="R53" s="12">
        <f>1800-196.9</f>
        <v>1603.1</v>
      </c>
      <c r="S53" s="12">
        <v>1603.1</v>
      </c>
      <c r="T53" s="27">
        <f>2110-389.1</f>
        <v>1720.9</v>
      </c>
      <c r="U53" s="12">
        <v>2310</v>
      </c>
      <c r="V53" s="12">
        <v>2610</v>
      </c>
      <c r="W53" s="12">
        <v>2610</v>
      </c>
      <c r="X53" s="12">
        <v>1603.1</v>
      </c>
      <c r="Y53" s="27">
        <f>2110-389.1</f>
        <v>1720.9</v>
      </c>
      <c r="Z53" s="12">
        <v>2810</v>
      </c>
      <c r="AA53" s="12">
        <f>1800-196.9</f>
        <v>1603.1</v>
      </c>
      <c r="AB53" s="27">
        <f>2110-389.1</f>
        <v>1720.9</v>
      </c>
      <c r="AC53" s="12">
        <v>2310</v>
      </c>
      <c r="AD53" s="123"/>
    </row>
    <row r="54" spans="1:30" s="6" customFormat="1" ht="60">
      <c r="A54" s="31" t="s">
        <v>281</v>
      </c>
      <c r="B54" s="13"/>
      <c r="C54" s="21"/>
      <c r="D54" s="57"/>
      <c r="E54" s="57"/>
      <c r="F54" s="21" t="s">
        <v>455</v>
      </c>
      <c r="G54" s="57" t="s">
        <v>484</v>
      </c>
      <c r="H54" s="57" t="s">
        <v>754</v>
      </c>
      <c r="I54" s="19"/>
      <c r="J54" s="160" t="s">
        <v>554</v>
      </c>
      <c r="K54" s="161"/>
      <c r="L54" s="12">
        <v>0</v>
      </c>
      <c r="M54" s="12">
        <v>0</v>
      </c>
      <c r="N54" s="27">
        <f>84-55.7</f>
        <v>28.299999999999997</v>
      </c>
      <c r="O54" s="12">
        <v>290</v>
      </c>
      <c r="P54" s="12">
        <v>435</v>
      </c>
      <c r="Q54" s="12">
        <v>435</v>
      </c>
      <c r="R54" s="12">
        <v>0</v>
      </c>
      <c r="S54" s="12">
        <v>0</v>
      </c>
      <c r="T54" s="27">
        <f>84-55.7</f>
        <v>28.299999999999997</v>
      </c>
      <c r="U54" s="12">
        <v>90</v>
      </c>
      <c r="V54" s="12">
        <v>95</v>
      </c>
      <c r="W54" s="12">
        <v>95</v>
      </c>
      <c r="X54" s="12">
        <v>0</v>
      </c>
      <c r="Y54" s="27">
        <f>84-55.7</f>
        <v>28.299999999999997</v>
      </c>
      <c r="Z54" s="12">
        <v>290</v>
      </c>
      <c r="AA54" s="12">
        <v>0</v>
      </c>
      <c r="AB54" s="27">
        <f>84-55.7</f>
        <v>28.299999999999997</v>
      </c>
      <c r="AC54" s="12">
        <v>90</v>
      </c>
      <c r="AD54" s="123"/>
    </row>
    <row r="55" spans="1:30" s="6" customFormat="1" ht="60.75" customHeight="1">
      <c r="A55" s="30" t="s">
        <v>283</v>
      </c>
      <c r="B55" s="16" t="s">
        <v>620</v>
      </c>
      <c r="C55" s="23" t="s">
        <v>98</v>
      </c>
      <c r="D55" s="100" t="s">
        <v>286</v>
      </c>
      <c r="E55" s="55" t="s">
        <v>714</v>
      </c>
      <c r="F55" s="17" t="s">
        <v>680</v>
      </c>
      <c r="G55" s="55" t="s">
        <v>487</v>
      </c>
      <c r="H55" s="55" t="s">
        <v>459</v>
      </c>
      <c r="I55" s="18" t="s">
        <v>141</v>
      </c>
      <c r="J55" s="160" t="s">
        <v>553</v>
      </c>
      <c r="K55" s="166"/>
      <c r="L55" s="26">
        <f aca="true" t="shared" si="10" ref="L55:AC55">L56+L57</f>
        <v>300</v>
      </c>
      <c r="M55" s="26">
        <f t="shared" si="10"/>
        <v>0</v>
      </c>
      <c r="N55" s="24">
        <f t="shared" si="10"/>
        <v>1774</v>
      </c>
      <c r="O55" s="26">
        <f t="shared" si="10"/>
        <v>2026</v>
      </c>
      <c r="P55" s="26">
        <f t="shared" si="10"/>
        <v>2298</v>
      </c>
      <c r="Q55" s="26">
        <f t="shared" si="10"/>
        <v>2298</v>
      </c>
      <c r="R55" s="26">
        <f t="shared" si="10"/>
        <v>0</v>
      </c>
      <c r="S55" s="26">
        <f t="shared" si="10"/>
        <v>0</v>
      </c>
      <c r="T55" s="24">
        <f t="shared" si="10"/>
        <v>1774</v>
      </c>
      <c r="U55" s="26">
        <f t="shared" si="10"/>
        <v>2026</v>
      </c>
      <c r="V55" s="26">
        <f t="shared" si="10"/>
        <v>2298</v>
      </c>
      <c r="W55" s="26">
        <f t="shared" si="10"/>
        <v>2298</v>
      </c>
      <c r="X55" s="26">
        <f t="shared" si="10"/>
        <v>300</v>
      </c>
      <c r="Y55" s="24">
        <f t="shared" si="10"/>
        <v>1774</v>
      </c>
      <c r="Z55" s="26">
        <f t="shared" si="10"/>
        <v>2026</v>
      </c>
      <c r="AA55" s="26">
        <f t="shared" si="10"/>
        <v>0</v>
      </c>
      <c r="AB55" s="24">
        <f t="shared" si="10"/>
        <v>1774</v>
      </c>
      <c r="AC55" s="26">
        <f t="shared" si="10"/>
        <v>2026</v>
      </c>
      <c r="AD55" s="131" t="s">
        <v>102</v>
      </c>
    </row>
    <row r="56" spans="1:30" s="6" customFormat="1" ht="120">
      <c r="A56" s="29" t="s">
        <v>284</v>
      </c>
      <c r="B56" s="13"/>
      <c r="C56" s="21"/>
      <c r="D56" s="58"/>
      <c r="E56" s="58"/>
      <c r="F56" s="21" t="s">
        <v>709</v>
      </c>
      <c r="G56" s="58"/>
      <c r="H56" s="58"/>
      <c r="I56" s="19"/>
      <c r="J56" s="160" t="s">
        <v>553</v>
      </c>
      <c r="K56" s="161"/>
      <c r="L56" s="12">
        <f>600-300</f>
        <v>300</v>
      </c>
      <c r="M56" s="12">
        <v>0</v>
      </c>
      <c r="N56" s="27">
        <v>1736</v>
      </c>
      <c r="O56" s="12">
        <v>1986</v>
      </c>
      <c r="P56" s="12">
        <v>2236</v>
      </c>
      <c r="Q56" s="12">
        <v>2236</v>
      </c>
      <c r="R56" s="12">
        <v>0</v>
      </c>
      <c r="S56" s="12">
        <v>0</v>
      </c>
      <c r="T56" s="27">
        <v>1736</v>
      </c>
      <c r="U56" s="12">
        <v>1986</v>
      </c>
      <c r="V56" s="12">
        <v>2236</v>
      </c>
      <c r="W56" s="12">
        <v>2236</v>
      </c>
      <c r="X56" s="12">
        <f>600-300</f>
        <v>300</v>
      </c>
      <c r="Y56" s="27">
        <v>1736</v>
      </c>
      <c r="Z56" s="12">
        <v>1986</v>
      </c>
      <c r="AA56" s="12">
        <v>0</v>
      </c>
      <c r="AB56" s="27">
        <v>1736</v>
      </c>
      <c r="AC56" s="12">
        <v>1986</v>
      </c>
      <c r="AD56" s="123"/>
    </row>
    <row r="57" spans="1:30" s="6" customFormat="1" ht="60">
      <c r="A57" s="29" t="s">
        <v>285</v>
      </c>
      <c r="B57" s="13"/>
      <c r="C57" s="21"/>
      <c r="D57" s="57"/>
      <c r="E57" s="57"/>
      <c r="F57" s="21" t="s">
        <v>485</v>
      </c>
      <c r="G57" s="57" t="s">
        <v>486</v>
      </c>
      <c r="H57" s="57" t="s">
        <v>754</v>
      </c>
      <c r="I57" s="19"/>
      <c r="J57" s="160" t="s">
        <v>553</v>
      </c>
      <c r="K57" s="161"/>
      <c r="L57" s="12">
        <v>0</v>
      </c>
      <c r="M57" s="12">
        <v>0</v>
      </c>
      <c r="N57" s="27">
        <v>38</v>
      </c>
      <c r="O57" s="12">
        <v>40</v>
      </c>
      <c r="P57" s="12">
        <v>62</v>
      </c>
      <c r="Q57" s="12">
        <v>62</v>
      </c>
      <c r="R57" s="12">
        <v>0</v>
      </c>
      <c r="S57" s="12">
        <v>0</v>
      </c>
      <c r="T57" s="27">
        <v>38</v>
      </c>
      <c r="U57" s="12">
        <v>40</v>
      </c>
      <c r="V57" s="12">
        <v>62</v>
      </c>
      <c r="W57" s="12">
        <v>62</v>
      </c>
      <c r="X57" s="12">
        <v>0</v>
      </c>
      <c r="Y57" s="27">
        <v>38</v>
      </c>
      <c r="Z57" s="12">
        <v>40</v>
      </c>
      <c r="AA57" s="12">
        <v>0</v>
      </c>
      <c r="AB57" s="27">
        <v>38</v>
      </c>
      <c r="AC57" s="12">
        <v>40</v>
      </c>
      <c r="AD57" s="123"/>
    </row>
    <row r="58" spans="1:30" s="6" customFormat="1" ht="60" customHeight="1">
      <c r="A58" s="30" t="s">
        <v>287</v>
      </c>
      <c r="B58" s="16" t="s">
        <v>621</v>
      </c>
      <c r="C58" s="23" t="s">
        <v>98</v>
      </c>
      <c r="D58" s="100" t="s">
        <v>707</v>
      </c>
      <c r="E58" s="55" t="s">
        <v>714</v>
      </c>
      <c r="F58" s="17" t="s">
        <v>680</v>
      </c>
      <c r="G58" s="55" t="s">
        <v>488</v>
      </c>
      <c r="H58" s="55" t="s">
        <v>459</v>
      </c>
      <c r="I58" s="18" t="s">
        <v>141</v>
      </c>
      <c r="J58" s="160" t="s">
        <v>734</v>
      </c>
      <c r="K58" s="166"/>
      <c r="L58" s="26">
        <f aca="true" t="shared" si="11" ref="L58:AC58">L59</f>
        <v>0</v>
      </c>
      <c r="M58" s="26">
        <f t="shared" si="11"/>
        <v>0</v>
      </c>
      <c r="N58" s="24">
        <f t="shared" si="11"/>
        <v>250</v>
      </c>
      <c r="O58" s="26">
        <f t="shared" si="11"/>
        <v>300</v>
      </c>
      <c r="P58" s="26">
        <f t="shared" si="11"/>
        <v>300</v>
      </c>
      <c r="Q58" s="26">
        <f t="shared" si="11"/>
        <v>300</v>
      </c>
      <c r="R58" s="26">
        <f t="shared" si="11"/>
        <v>0</v>
      </c>
      <c r="S58" s="26">
        <f t="shared" si="11"/>
        <v>0</v>
      </c>
      <c r="T58" s="24">
        <f t="shared" si="11"/>
        <v>250</v>
      </c>
      <c r="U58" s="26">
        <f t="shared" si="11"/>
        <v>300</v>
      </c>
      <c r="V58" s="26">
        <f t="shared" si="11"/>
        <v>300</v>
      </c>
      <c r="W58" s="26">
        <f t="shared" si="11"/>
        <v>300</v>
      </c>
      <c r="X58" s="26">
        <f t="shared" si="11"/>
        <v>0</v>
      </c>
      <c r="Y58" s="24">
        <f t="shared" si="11"/>
        <v>250</v>
      </c>
      <c r="Z58" s="26">
        <f t="shared" si="11"/>
        <v>300</v>
      </c>
      <c r="AA58" s="26">
        <f t="shared" si="11"/>
        <v>0</v>
      </c>
      <c r="AB58" s="24">
        <f t="shared" si="11"/>
        <v>250</v>
      </c>
      <c r="AC58" s="26">
        <f t="shared" si="11"/>
        <v>300</v>
      </c>
      <c r="AD58" s="131" t="s">
        <v>102</v>
      </c>
    </row>
    <row r="59" spans="1:30" s="6" customFormat="1" ht="60">
      <c r="A59" s="29" t="s">
        <v>288</v>
      </c>
      <c r="B59" s="13"/>
      <c r="C59" s="21"/>
      <c r="D59" s="57"/>
      <c r="E59" s="57"/>
      <c r="F59" s="21" t="s">
        <v>455</v>
      </c>
      <c r="G59" s="57"/>
      <c r="H59" s="57" t="s">
        <v>754</v>
      </c>
      <c r="I59" s="19"/>
      <c r="J59" s="160" t="s">
        <v>734</v>
      </c>
      <c r="K59" s="161"/>
      <c r="L59" s="12">
        <v>0</v>
      </c>
      <c r="M59" s="12">
        <v>0</v>
      </c>
      <c r="N59" s="27">
        <v>250</v>
      </c>
      <c r="O59" s="12">
        <v>300</v>
      </c>
      <c r="P59" s="12">
        <v>300</v>
      </c>
      <c r="Q59" s="12">
        <v>300</v>
      </c>
      <c r="R59" s="12">
        <v>0</v>
      </c>
      <c r="S59" s="12">
        <v>0</v>
      </c>
      <c r="T59" s="27">
        <v>250</v>
      </c>
      <c r="U59" s="12">
        <v>300</v>
      </c>
      <c r="V59" s="12">
        <v>300</v>
      </c>
      <c r="W59" s="12">
        <v>300</v>
      </c>
      <c r="X59" s="12">
        <v>0</v>
      </c>
      <c r="Y59" s="27">
        <v>250</v>
      </c>
      <c r="Z59" s="12">
        <v>300</v>
      </c>
      <c r="AA59" s="12">
        <v>0</v>
      </c>
      <c r="AB59" s="27">
        <v>250</v>
      </c>
      <c r="AC59" s="12">
        <v>300</v>
      </c>
      <c r="AD59" s="123"/>
    </row>
    <row r="60" spans="1:30" s="6" customFormat="1" ht="63" customHeight="1">
      <c r="A60" s="30" t="s">
        <v>289</v>
      </c>
      <c r="B60" s="18" t="s">
        <v>622</v>
      </c>
      <c r="C60" s="23" t="s">
        <v>98</v>
      </c>
      <c r="D60" s="100" t="s">
        <v>713</v>
      </c>
      <c r="E60" s="55" t="s">
        <v>714</v>
      </c>
      <c r="F60" s="23" t="s">
        <v>423</v>
      </c>
      <c r="G60" s="55" t="s">
        <v>489</v>
      </c>
      <c r="H60" s="55" t="s">
        <v>490</v>
      </c>
      <c r="I60" s="18" t="s">
        <v>60</v>
      </c>
      <c r="J60" s="160" t="s">
        <v>562</v>
      </c>
      <c r="K60" s="166"/>
      <c r="L60" s="26">
        <f aca="true" t="shared" si="12" ref="L60:AC60">SUM(L61:L62)</f>
        <v>18861.1</v>
      </c>
      <c r="M60" s="26">
        <f t="shared" si="12"/>
        <v>18861.1</v>
      </c>
      <c r="N60" s="24">
        <f t="shared" si="12"/>
        <v>16881.6</v>
      </c>
      <c r="O60" s="26">
        <f t="shared" si="12"/>
        <v>16381.6</v>
      </c>
      <c r="P60" s="26">
        <f t="shared" si="12"/>
        <v>17184</v>
      </c>
      <c r="Q60" s="26">
        <f t="shared" si="12"/>
        <v>17184</v>
      </c>
      <c r="R60" s="26">
        <f t="shared" si="12"/>
        <v>18861.1</v>
      </c>
      <c r="S60" s="26">
        <f t="shared" si="12"/>
        <v>18861.1</v>
      </c>
      <c r="T60" s="24">
        <f t="shared" si="12"/>
        <v>16881.6</v>
      </c>
      <c r="U60" s="26">
        <f t="shared" si="12"/>
        <v>16381.6</v>
      </c>
      <c r="V60" s="26">
        <f t="shared" si="12"/>
        <v>17184</v>
      </c>
      <c r="W60" s="26">
        <f t="shared" si="12"/>
        <v>17184</v>
      </c>
      <c r="X60" s="26">
        <f t="shared" si="12"/>
        <v>18861.1</v>
      </c>
      <c r="Y60" s="24">
        <f t="shared" si="12"/>
        <v>16881.6</v>
      </c>
      <c r="Z60" s="26">
        <f t="shared" si="12"/>
        <v>16381.6</v>
      </c>
      <c r="AA60" s="26">
        <f t="shared" si="12"/>
        <v>18861.1</v>
      </c>
      <c r="AB60" s="24">
        <f t="shared" si="12"/>
        <v>16881.6</v>
      </c>
      <c r="AC60" s="26">
        <f t="shared" si="12"/>
        <v>16381.6</v>
      </c>
      <c r="AD60" s="131" t="s">
        <v>104</v>
      </c>
    </row>
    <row r="61" spans="1:30" s="6" customFormat="1" ht="132">
      <c r="A61" s="29" t="s">
        <v>290</v>
      </c>
      <c r="B61" s="13"/>
      <c r="C61" s="22"/>
      <c r="D61" s="58"/>
      <c r="E61" s="57"/>
      <c r="F61" s="22" t="s">
        <v>538</v>
      </c>
      <c r="G61" s="58"/>
      <c r="H61" s="57" t="s">
        <v>753</v>
      </c>
      <c r="I61" s="19"/>
      <c r="J61" s="160" t="s">
        <v>562</v>
      </c>
      <c r="K61" s="161"/>
      <c r="L61" s="12">
        <v>16461.1</v>
      </c>
      <c r="M61" s="12">
        <v>16461.1</v>
      </c>
      <c r="N61" s="27">
        <v>16881.6</v>
      </c>
      <c r="O61" s="12">
        <v>16381.6</v>
      </c>
      <c r="P61" s="12">
        <v>17184</v>
      </c>
      <c r="Q61" s="12">
        <v>17184</v>
      </c>
      <c r="R61" s="12">
        <v>16461.1</v>
      </c>
      <c r="S61" s="12">
        <v>16461.1</v>
      </c>
      <c r="T61" s="27">
        <v>16881.6</v>
      </c>
      <c r="U61" s="12">
        <v>16381.6</v>
      </c>
      <c r="V61" s="12">
        <v>17184</v>
      </c>
      <c r="W61" s="12">
        <v>17184</v>
      </c>
      <c r="X61" s="12">
        <v>16461.1</v>
      </c>
      <c r="Y61" s="27">
        <v>16881.6</v>
      </c>
      <c r="Z61" s="12">
        <v>16381.6</v>
      </c>
      <c r="AA61" s="12">
        <v>16461.1</v>
      </c>
      <c r="AB61" s="27">
        <v>16881.6</v>
      </c>
      <c r="AC61" s="12">
        <v>16381.6</v>
      </c>
      <c r="AD61" s="123"/>
    </row>
    <row r="62" spans="1:30" s="6" customFormat="1" ht="132">
      <c r="A62" s="29" t="s">
        <v>712</v>
      </c>
      <c r="B62" s="13"/>
      <c r="C62" s="22"/>
      <c r="D62" s="58"/>
      <c r="E62" s="57"/>
      <c r="F62" s="22" t="s">
        <v>47</v>
      </c>
      <c r="G62" s="58"/>
      <c r="H62" s="57" t="s">
        <v>755</v>
      </c>
      <c r="I62" s="19"/>
      <c r="J62" s="160" t="s">
        <v>562</v>
      </c>
      <c r="K62" s="161"/>
      <c r="L62" s="12">
        <f>1600+800</f>
        <v>2400</v>
      </c>
      <c r="M62" s="12">
        <v>2400</v>
      </c>
      <c r="N62" s="27">
        <v>0</v>
      </c>
      <c r="O62" s="12">
        <v>0</v>
      </c>
      <c r="P62" s="12">
        <v>0</v>
      </c>
      <c r="Q62" s="12">
        <v>0</v>
      </c>
      <c r="R62" s="12">
        <f>1600+800</f>
        <v>2400</v>
      </c>
      <c r="S62" s="12">
        <v>2400</v>
      </c>
      <c r="T62" s="129">
        <v>0</v>
      </c>
      <c r="U62" s="12">
        <v>0</v>
      </c>
      <c r="V62" s="12">
        <v>0</v>
      </c>
      <c r="W62" s="12">
        <v>0</v>
      </c>
      <c r="X62" s="12">
        <v>2400</v>
      </c>
      <c r="Y62" s="27">
        <v>0</v>
      </c>
      <c r="Z62" s="12">
        <v>0</v>
      </c>
      <c r="AA62" s="12">
        <f>1600+800</f>
        <v>2400</v>
      </c>
      <c r="AB62" s="129">
        <v>0</v>
      </c>
      <c r="AC62" s="12">
        <v>0</v>
      </c>
      <c r="AD62" s="123"/>
    </row>
    <row r="63" spans="1:30" s="6" customFormat="1" ht="108" customHeight="1">
      <c r="A63" s="30" t="s">
        <v>715</v>
      </c>
      <c r="B63" s="16" t="s">
        <v>623</v>
      </c>
      <c r="C63" s="23" t="s">
        <v>98</v>
      </c>
      <c r="D63" s="100" t="s">
        <v>79</v>
      </c>
      <c r="E63" s="55" t="s">
        <v>714</v>
      </c>
      <c r="F63" s="23" t="s">
        <v>205</v>
      </c>
      <c r="G63" s="61" t="s">
        <v>206</v>
      </c>
      <c r="H63" s="55" t="s">
        <v>490</v>
      </c>
      <c r="I63" s="18" t="s">
        <v>334</v>
      </c>
      <c r="J63" s="160" t="s">
        <v>448</v>
      </c>
      <c r="K63" s="166"/>
      <c r="L63" s="26">
        <f aca="true" t="shared" si="13" ref="L63:AC63">SUM(L64:L69)</f>
        <v>11082.4</v>
      </c>
      <c r="M63" s="26">
        <f t="shared" si="13"/>
        <v>11082.4</v>
      </c>
      <c r="N63" s="24">
        <f t="shared" si="13"/>
        <v>18638.4</v>
      </c>
      <c r="O63" s="26">
        <f t="shared" si="13"/>
        <v>8613.6</v>
      </c>
      <c r="P63" s="26">
        <f t="shared" si="13"/>
        <v>9035.6</v>
      </c>
      <c r="Q63" s="26">
        <f t="shared" si="13"/>
        <v>9035.6</v>
      </c>
      <c r="R63" s="26">
        <f t="shared" si="13"/>
        <v>11082.4</v>
      </c>
      <c r="S63" s="26">
        <f t="shared" si="13"/>
        <v>11082.4</v>
      </c>
      <c r="T63" s="24">
        <f t="shared" si="13"/>
        <v>9051.8</v>
      </c>
      <c r="U63" s="26">
        <f t="shared" si="13"/>
        <v>8613.6</v>
      </c>
      <c r="V63" s="26">
        <f t="shared" si="13"/>
        <v>9035.6</v>
      </c>
      <c r="W63" s="26">
        <f t="shared" si="13"/>
        <v>9035.6</v>
      </c>
      <c r="X63" s="26">
        <f t="shared" si="13"/>
        <v>11082.4</v>
      </c>
      <c r="Y63" s="24">
        <f t="shared" si="13"/>
        <v>18638.4</v>
      </c>
      <c r="Z63" s="26">
        <f t="shared" si="13"/>
        <v>8613.6</v>
      </c>
      <c r="AA63" s="26">
        <f t="shared" si="13"/>
        <v>11082.4</v>
      </c>
      <c r="AB63" s="24">
        <f t="shared" si="13"/>
        <v>9051.8</v>
      </c>
      <c r="AC63" s="26">
        <f t="shared" si="13"/>
        <v>8613.6</v>
      </c>
      <c r="AD63" s="131" t="s">
        <v>104</v>
      </c>
    </row>
    <row r="64" spans="1:30" s="6" customFormat="1" ht="144">
      <c r="A64" s="29" t="s">
        <v>716</v>
      </c>
      <c r="B64" s="13"/>
      <c r="C64" s="22"/>
      <c r="D64" s="58"/>
      <c r="E64" s="57"/>
      <c r="F64" s="22" t="s">
        <v>234</v>
      </c>
      <c r="G64" s="58"/>
      <c r="H64" s="57" t="s">
        <v>753</v>
      </c>
      <c r="I64" s="19"/>
      <c r="J64" s="160" t="s">
        <v>448</v>
      </c>
      <c r="K64" s="161"/>
      <c r="L64" s="12">
        <f>8327.4+480</f>
        <v>8807.4</v>
      </c>
      <c r="M64" s="12">
        <v>8807.4</v>
      </c>
      <c r="N64" s="27">
        <f>8641.8+410</f>
        <v>9051.8</v>
      </c>
      <c r="O64" s="12">
        <v>8613.6</v>
      </c>
      <c r="P64" s="12">
        <v>9035.6</v>
      </c>
      <c r="Q64" s="12">
        <v>9035.6</v>
      </c>
      <c r="R64" s="12">
        <f>8327.4+480</f>
        <v>8807.4</v>
      </c>
      <c r="S64" s="12">
        <v>8807.4</v>
      </c>
      <c r="T64" s="27">
        <f>8641.8+410</f>
        <v>9051.8</v>
      </c>
      <c r="U64" s="12">
        <v>8613.6</v>
      </c>
      <c r="V64" s="12">
        <v>9035.6</v>
      </c>
      <c r="W64" s="12">
        <v>9035.6</v>
      </c>
      <c r="X64" s="12">
        <v>8807.4</v>
      </c>
      <c r="Y64" s="27">
        <f>8641.8+410</f>
        <v>9051.8</v>
      </c>
      <c r="Z64" s="12">
        <v>8613.6</v>
      </c>
      <c r="AA64" s="12">
        <f>8327.4+480</f>
        <v>8807.4</v>
      </c>
      <c r="AB64" s="27">
        <f>8641.8+410</f>
        <v>9051.8</v>
      </c>
      <c r="AC64" s="12">
        <v>8613.6</v>
      </c>
      <c r="AD64" s="123"/>
    </row>
    <row r="65" spans="1:30" s="6" customFormat="1" ht="72">
      <c r="A65" s="29" t="s">
        <v>75</v>
      </c>
      <c r="B65" s="13"/>
      <c r="C65" s="22"/>
      <c r="D65" s="58"/>
      <c r="E65" s="57"/>
      <c r="F65" s="22" t="s">
        <v>352</v>
      </c>
      <c r="G65" s="58"/>
      <c r="H65" s="57" t="s">
        <v>754</v>
      </c>
      <c r="I65" s="19"/>
      <c r="J65" s="160" t="s">
        <v>448</v>
      </c>
      <c r="K65" s="161"/>
      <c r="L65" s="12">
        <v>0</v>
      </c>
      <c r="M65" s="12">
        <v>0</v>
      </c>
      <c r="N65" s="27">
        <v>2800</v>
      </c>
      <c r="O65" s="12">
        <v>0</v>
      </c>
      <c r="P65" s="12">
        <v>0</v>
      </c>
      <c r="Q65" s="12">
        <v>0</v>
      </c>
      <c r="R65" s="12">
        <v>0</v>
      </c>
      <c r="S65" s="12">
        <v>0</v>
      </c>
      <c r="T65" s="27">
        <v>0</v>
      </c>
      <c r="U65" s="12">
        <v>0</v>
      </c>
      <c r="V65" s="12">
        <v>0</v>
      </c>
      <c r="W65" s="12">
        <v>0</v>
      </c>
      <c r="X65" s="12">
        <v>0</v>
      </c>
      <c r="Y65" s="27">
        <v>2800</v>
      </c>
      <c r="Z65" s="12">
        <v>0</v>
      </c>
      <c r="AA65" s="12">
        <v>0</v>
      </c>
      <c r="AB65" s="27">
        <v>0</v>
      </c>
      <c r="AC65" s="12">
        <v>0</v>
      </c>
      <c r="AD65" s="123"/>
    </row>
    <row r="66" spans="1:30" s="6" customFormat="1" ht="72">
      <c r="A66" s="29" t="s">
        <v>76</v>
      </c>
      <c r="B66" s="13"/>
      <c r="C66" s="22"/>
      <c r="D66" s="58"/>
      <c r="E66" s="57"/>
      <c r="F66" s="22" t="s">
        <v>352</v>
      </c>
      <c r="G66" s="58"/>
      <c r="H66" s="57" t="s">
        <v>754</v>
      </c>
      <c r="I66" s="19"/>
      <c r="J66" s="160" t="s">
        <v>448</v>
      </c>
      <c r="K66" s="161"/>
      <c r="L66" s="12">
        <v>0</v>
      </c>
      <c r="M66" s="12">
        <v>0</v>
      </c>
      <c r="N66" s="27">
        <v>3260.5</v>
      </c>
      <c r="O66" s="12">
        <v>0</v>
      </c>
      <c r="P66" s="12">
        <v>0</v>
      </c>
      <c r="Q66" s="12">
        <v>0</v>
      </c>
      <c r="R66" s="12">
        <v>0</v>
      </c>
      <c r="S66" s="12">
        <v>0</v>
      </c>
      <c r="T66" s="129">
        <v>0</v>
      </c>
      <c r="U66" s="12">
        <v>0</v>
      </c>
      <c r="V66" s="12">
        <v>0</v>
      </c>
      <c r="W66" s="12">
        <v>0</v>
      </c>
      <c r="X66" s="12">
        <v>0</v>
      </c>
      <c r="Y66" s="27">
        <v>3260.5</v>
      </c>
      <c r="Z66" s="12">
        <v>0</v>
      </c>
      <c r="AA66" s="12">
        <v>0</v>
      </c>
      <c r="AB66" s="129">
        <v>0</v>
      </c>
      <c r="AC66" s="12">
        <v>0</v>
      </c>
      <c r="AD66" s="123"/>
    </row>
    <row r="67" spans="1:30" s="6" customFormat="1" ht="72">
      <c r="A67" s="29" t="s">
        <v>219</v>
      </c>
      <c r="B67" s="13"/>
      <c r="C67" s="22"/>
      <c r="D67" s="58"/>
      <c r="E67" s="57"/>
      <c r="F67" s="22" t="s">
        <v>352</v>
      </c>
      <c r="G67" s="58"/>
      <c r="H67" s="57" t="s">
        <v>754</v>
      </c>
      <c r="I67" s="19"/>
      <c r="J67" s="160" t="s">
        <v>448</v>
      </c>
      <c r="K67" s="161"/>
      <c r="L67" s="12">
        <v>0</v>
      </c>
      <c r="M67" s="12">
        <v>0</v>
      </c>
      <c r="N67" s="27">
        <v>326.1</v>
      </c>
      <c r="O67" s="12">
        <v>0</v>
      </c>
      <c r="P67" s="12">
        <v>0</v>
      </c>
      <c r="Q67" s="12">
        <v>0</v>
      </c>
      <c r="R67" s="12">
        <v>0</v>
      </c>
      <c r="S67" s="12">
        <v>0</v>
      </c>
      <c r="T67" s="129">
        <v>0</v>
      </c>
      <c r="U67" s="12">
        <v>0</v>
      </c>
      <c r="V67" s="12">
        <v>0</v>
      </c>
      <c r="W67" s="12">
        <v>0</v>
      </c>
      <c r="X67" s="12">
        <v>0</v>
      </c>
      <c r="Y67" s="27">
        <v>326.1</v>
      </c>
      <c r="Z67" s="12">
        <v>0</v>
      </c>
      <c r="AA67" s="12">
        <v>0</v>
      </c>
      <c r="AB67" s="129">
        <v>0</v>
      </c>
      <c r="AC67" s="12">
        <v>0</v>
      </c>
      <c r="AD67" s="123"/>
    </row>
    <row r="68" spans="1:30" s="6" customFormat="1" ht="120">
      <c r="A68" s="29" t="s">
        <v>77</v>
      </c>
      <c r="B68" s="13"/>
      <c r="C68" s="22"/>
      <c r="D68" s="58"/>
      <c r="E68" s="57"/>
      <c r="F68" s="22" t="s">
        <v>699</v>
      </c>
      <c r="G68" s="58"/>
      <c r="H68" s="57" t="s">
        <v>756</v>
      </c>
      <c r="I68" s="19"/>
      <c r="J68" s="160" t="s">
        <v>448</v>
      </c>
      <c r="K68" s="161"/>
      <c r="L68" s="12">
        <f>500+1775</f>
        <v>2275</v>
      </c>
      <c r="M68" s="12">
        <v>2275</v>
      </c>
      <c r="N68" s="27">
        <v>0</v>
      </c>
      <c r="O68" s="12">
        <v>0</v>
      </c>
      <c r="P68" s="12">
        <v>0</v>
      </c>
      <c r="Q68" s="12">
        <v>0</v>
      </c>
      <c r="R68" s="12">
        <f>500+1775</f>
        <v>2275</v>
      </c>
      <c r="S68" s="12">
        <v>2275</v>
      </c>
      <c r="T68" s="129">
        <v>0</v>
      </c>
      <c r="U68" s="12">
        <v>0</v>
      </c>
      <c r="V68" s="12">
        <v>0</v>
      </c>
      <c r="W68" s="12">
        <v>0</v>
      </c>
      <c r="X68" s="12">
        <v>2275</v>
      </c>
      <c r="Y68" s="27">
        <v>0</v>
      </c>
      <c r="Z68" s="12">
        <v>0</v>
      </c>
      <c r="AA68" s="12">
        <f>500+1775</f>
        <v>2275</v>
      </c>
      <c r="AB68" s="129">
        <v>0</v>
      </c>
      <c r="AC68" s="12">
        <v>0</v>
      </c>
      <c r="AD68" s="123"/>
    </row>
    <row r="69" spans="1:30" s="6" customFormat="1" ht="120">
      <c r="A69" s="29" t="s">
        <v>78</v>
      </c>
      <c r="B69" s="13"/>
      <c r="C69" s="22"/>
      <c r="D69" s="58"/>
      <c r="E69" s="57"/>
      <c r="F69" s="22" t="s">
        <v>491</v>
      </c>
      <c r="G69" s="58"/>
      <c r="H69" s="57" t="s">
        <v>492</v>
      </c>
      <c r="I69" s="19"/>
      <c r="J69" s="160" t="s">
        <v>448</v>
      </c>
      <c r="K69" s="161"/>
      <c r="L69" s="12">
        <v>0</v>
      </c>
      <c r="M69" s="12">
        <v>0</v>
      </c>
      <c r="N69" s="27">
        <v>3200</v>
      </c>
      <c r="O69" s="12">
        <v>0</v>
      </c>
      <c r="P69" s="12">
        <v>0</v>
      </c>
      <c r="Q69" s="12">
        <v>0</v>
      </c>
      <c r="R69" s="12">
        <v>0</v>
      </c>
      <c r="S69" s="12">
        <v>0</v>
      </c>
      <c r="T69" s="129">
        <v>0</v>
      </c>
      <c r="U69" s="12">
        <v>0</v>
      </c>
      <c r="V69" s="12">
        <v>0</v>
      </c>
      <c r="W69" s="12">
        <v>0</v>
      </c>
      <c r="X69" s="12">
        <v>0</v>
      </c>
      <c r="Y69" s="27">
        <v>3200</v>
      </c>
      <c r="Z69" s="12">
        <v>0</v>
      </c>
      <c r="AA69" s="12">
        <v>0</v>
      </c>
      <c r="AB69" s="129">
        <v>0</v>
      </c>
      <c r="AC69" s="12">
        <v>0</v>
      </c>
      <c r="AD69" s="123"/>
    </row>
    <row r="70" spans="1:30" s="6" customFormat="1" ht="69" customHeight="1">
      <c r="A70" s="30" t="s">
        <v>80</v>
      </c>
      <c r="B70" s="16" t="s">
        <v>624</v>
      </c>
      <c r="C70" s="23" t="s">
        <v>98</v>
      </c>
      <c r="D70" s="100" t="s">
        <v>82</v>
      </c>
      <c r="E70" s="55" t="s">
        <v>714</v>
      </c>
      <c r="F70" s="17" t="s">
        <v>680</v>
      </c>
      <c r="G70" s="55" t="s">
        <v>40</v>
      </c>
      <c r="H70" s="55" t="s">
        <v>459</v>
      </c>
      <c r="I70" s="18" t="s">
        <v>61</v>
      </c>
      <c r="J70" s="160" t="s">
        <v>559</v>
      </c>
      <c r="K70" s="166"/>
      <c r="L70" s="26">
        <f aca="true" t="shared" si="14" ref="L70:AC70">SUM(L71:L71)</f>
        <v>4548.2</v>
      </c>
      <c r="M70" s="26">
        <f t="shared" si="14"/>
        <v>4394.1</v>
      </c>
      <c r="N70" s="24">
        <f t="shared" si="14"/>
        <v>2690</v>
      </c>
      <c r="O70" s="26">
        <f t="shared" si="14"/>
        <v>987</v>
      </c>
      <c r="P70" s="26">
        <f t="shared" si="14"/>
        <v>1036.4</v>
      </c>
      <c r="Q70" s="26">
        <f t="shared" si="14"/>
        <v>1036.4</v>
      </c>
      <c r="R70" s="26">
        <f t="shared" si="14"/>
        <v>2637.5</v>
      </c>
      <c r="S70" s="26">
        <f t="shared" si="14"/>
        <v>2533.4</v>
      </c>
      <c r="T70" s="24">
        <f t="shared" si="14"/>
        <v>2440</v>
      </c>
      <c r="U70" s="26">
        <f t="shared" si="14"/>
        <v>987</v>
      </c>
      <c r="V70" s="26">
        <f t="shared" si="14"/>
        <v>1036.4</v>
      </c>
      <c r="W70" s="26">
        <f t="shared" si="14"/>
        <v>1036.4</v>
      </c>
      <c r="X70" s="26">
        <f t="shared" si="14"/>
        <v>4548.2</v>
      </c>
      <c r="Y70" s="24">
        <f t="shared" si="14"/>
        <v>2690</v>
      </c>
      <c r="Z70" s="26">
        <f t="shared" si="14"/>
        <v>987</v>
      </c>
      <c r="AA70" s="26">
        <f t="shared" si="14"/>
        <v>2637.5</v>
      </c>
      <c r="AB70" s="24">
        <f t="shared" si="14"/>
        <v>2440</v>
      </c>
      <c r="AC70" s="26">
        <f t="shared" si="14"/>
        <v>987</v>
      </c>
      <c r="AD70" s="131" t="s">
        <v>102</v>
      </c>
    </row>
    <row r="71" spans="1:30" s="6" customFormat="1" ht="132">
      <c r="A71" s="29" t="s">
        <v>81</v>
      </c>
      <c r="B71" s="13"/>
      <c r="C71" s="22"/>
      <c r="D71" s="57"/>
      <c r="E71" s="57"/>
      <c r="F71" s="22" t="s">
        <v>237</v>
      </c>
      <c r="G71" s="57" t="s">
        <v>493</v>
      </c>
      <c r="H71" s="57" t="s">
        <v>747</v>
      </c>
      <c r="I71" s="19"/>
      <c r="J71" s="160" t="s">
        <v>559</v>
      </c>
      <c r="K71" s="167"/>
      <c r="L71" s="12">
        <v>4548.2</v>
      </c>
      <c r="M71" s="12">
        <v>4394.1</v>
      </c>
      <c r="N71" s="27">
        <v>2690</v>
      </c>
      <c r="O71" s="12">
        <v>987</v>
      </c>
      <c r="P71" s="12">
        <v>1036.4</v>
      </c>
      <c r="Q71" s="12">
        <v>1036.4</v>
      </c>
      <c r="R71" s="12">
        <v>2637.5</v>
      </c>
      <c r="S71" s="12">
        <v>2533.4</v>
      </c>
      <c r="T71" s="27">
        <v>2440</v>
      </c>
      <c r="U71" s="12">
        <v>987</v>
      </c>
      <c r="V71" s="12">
        <v>1036.4</v>
      </c>
      <c r="W71" s="12">
        <v>1036.4</v>
      </c>
      <c r="X71" s="12">
        <v>4548.2</v>
      </c>
      <c r="Y71" s="27">
        <v>2690</v>
      </c>
      <c r="Z71" s="12">
        <v>987</v>
      </c>
      <c r="AA71" s="12">
        <v>2637.5</v>
      </c>
      <c r="AB71" s="27">
        <v>2440</v>
      </c>
      <c r="AC71" s="12">
        <v>987</v>
      </c>
      <c r="AD71" s="123"/>
    </row>
    <row r="72" spans="1:30" s="6" customFormat="1" ht="252.75" customHeight="1">
      <c r="A72" s="30" t="s">
        <v>83</v>
      </c>
      <c r="B72" s="16" t="s">
        <v>625</v>
      </c>
      <c r="C72" s="23" t="s">
        <v>98</v>
      </c>
      <c r="D72" s="100" t="s">
        <v>759</v>
      </c>
      <c r="E72" s="55" t="s">
        <v>714</v>
      </c>
      <c r="F72" s="25" t="s">
        <v>494</v>
      </c>
      <c r="G72" s="61" t="s">
        <v>391</v>
      </c>
      <c r="H72" s="55" t="s">
        <v>495</v>
      </c>
      <c r="I72" s="18" t="s">
        <v>141</v>
      </c>
      <c r="J72" s="160" t="s">
        <v>559</v>
      </c>
      <c r="K72" s="166"/>
      <c r="L72" s="26">
        <f aca="true" t="shared" si="15" ref="L72:AC72">SUM(L73:L82)</f>
        <v>41634.09999999999</v>
      </c>
      <c r="M72" s="26">
        <f t="shared" si="15"/>
        <v>38022.5</v>
      </c>
      <c r="N72" s="24">
        <f t="shared" si="15"/>
        <v>67131.20000000001</v>
      </c>
      <c r="O72" s="26">
        <f t="shared" si="15"/>
        <v>44534.2</v>
      </c>
      <c r="P72" s="26">
        <f t="shared" si="15"/>
        <v>46504.200000000004</v>
      </c>
      <c r="Q72" s="26">
        <f t="shared" si="15"/>
        <v>46504.200000000004</v>
      </c>
      <c r="R72" s="26">
        <f t="shared" si="15"/>
        <v>36832.899999999994</v>
      </c>
      <c r="S72" s="26">
        <f t="shared" si="15"/>
        <v>33221.3</v>
      </c>
      <c r="T72" s="24">
        <f t="shared" si="15"/>
        <v>60200.8</v>
      </c>
      <c r="U72" s="26">
        <f t="shared" si="15"/>
        <v>42574.2</v>
      </c>
      <c r="V72" s="26">
        <f t="shared" si="15"/>
        <v>44682.200000000004</v>
      </c>
      <c r="W72" s="26">
        <f t="shared" si="15"/>
        <v>44682.200000000004</v>
      </c>
      <c r="X72" s="26">
        <f t="shared" si="15"/>
        <v>41634.09999999999</v>
      </c>
      <c r="Y72" s="24">
        <f t="shared" si="15"/>
        <v>67131.20000000001</v>
      </c>
      <c r="Z72" s="26">
        <f t="shared" si="15"/>
        <v>44534.2</v>
      </c>
      <c r="AA72" s="26">
        <f t="shared" si="15"/>
        <v>36832.899999999994</v>
      </c>
      <c r="AB72" s="24">
        <f t="shared" si="15"/>
        <v>60200.8</v>
      </c>
      <c r="AC72" s="26">
        <f t="shared" si="15"/>
        <v>42574.2</v>
      </c>
      <c r="AD72" s="131" t="s">
        <v>102</v>
      </c>
    </row>
    <row r="73" spans="1:30" s="6" customFormat="1" ht="132">
      <c r="A73" s="29" t="s">
        <v>84</v>
      </c>
      <c r="B73" s="13"/>
      <c r="C73" s="22"/>
      <c r="D73" s="57"/>
      <c r="E73" s="57"/>
      <c r="F73" s="22" t="s">
        <v>237</v>
      </c>
      <c r="G73" s="139"/>
      <c r="H73" s="139"/>
      <c r="I73" s="19"/>
      <c r="J73" s="160" t="s">
        <v>559</v>
      </c>
      <c r="K73" s="167"/>
      <c r="L73" s="12">
        <v>11984.7</v>
      </c>
      <c r="M73" s="12">
        <v>8484.7</v>
      </c>
      <c r="N73" s="27">
        <v>12559.9</v>
      </c>
      <c r="O73" s="12">
        <v>13359.9</v>
      </c>
      <c r="P73" s="12">
        <v>13559.9</v>
      </c>
      <c r="Q73" s="12">
        <v>13559.9</v>
      </c>
      <c r="R73" s="12">
        <v>11984.7</v>
      </c>
      <c r="S73" s="12">
        <v>8484.7</v>
      </c>
      <c r="T73" s="27">
        <v>12559.9</v>
      </c>
      <c r="U73" s="12">
        <v>13359.9</v>
      </c>
      <c r="V73" s="12">
        <v>13559.9</v>
      </c>
      <c r="W73" s="12">
        <v>13559.9</v>
      </c>
      <c r="X73" s="12">
        <v>11984.7</v>
      </c>
      <c r="Y73" s="27">
        <v>12559.9</v>
      </c>
      <c r="Z73" s="12">
        <v>13359.9</v>
      </c>
      <c r="AA73" s="12">
        <v>11984.7</v>
      </c>
      <c r="AB73" s="27">
        <v>12559.9</v>
      </c>
      <c r="AC73" s="12">
        <v>13359.9</v>
      </c>
      <c r="AD73" s="123"/>
    </row>
    <row r="74" spans="1:30" s="6" customFormat="1" ht="132">
      <c r="A74" s="29" t="s">
        <v>85</v>
      </c>
      <c r="B74" s="13"/>
      <c r="C74" s="22"/>
      <c r="D74" s="57"/>
      <c r="E74" s="57"/>
      <c r="F74" s="22" t="s">
        <v>237</v>
      </c>
      <c r="G74" s="139"/>
      <c r="H74" s="139"/>
      <c r="I74" s="19"/>
      <c r="J74" s="160" t="s">
        <v>559</v>
      </c>
      <c r="K74" s="167"/>
      <c r="L74" s="12">
        <f>5761.4-57.6</f>
        <v>5703.799999999999</v>
      </c>
      <c r="M74" s="12">
        <v>5703.8</v>
      </c>
      <c r="N74" s="27">
        <v>5970</v>
      </c>
      <c r="O74" s="12">
        <v>6268.5</v>
      </c>
      <c r="P74" s="12">
        <v>6581.9</v>
      </c>
      <c r="Q74" s="12">
        <v>6581.9</v>
      </c>
      <c r="R74" s="12">
        <f>5761.4-57.6</f>
        <v>5703.799999999999</v>
      </c>
      <c r="S74" s="12">
        <v>5703.8</v>
      </c>
      <c r="T74" s="27">
        <v>5970</v>
      </c>
      <c r="U74" s="12">
        <v>6268.5</v>
      </c>
      <c r="V74" s="12">
        <v>6581.9</v>
      </c>
      <c r="W74" s="12">
        <v>6581.9</v>
      </c>
      <c r="X74" s="12">
        <f>5761.4-57.6</f>
        <v>5703.799999999999</v>
      </c>
      <c r="Y74" s="27">
        <v>5970</v>
      </c>
      <c r="Z74" s="12">
        <v>6268.5</v>
      </c>
      <c r="AA74" s="12">
        <f>5761.4-57.6</f>
        <v>5703.799999999999</v>
      </c>
      <c r="AB74" s="27">
        <v>5970</v>
      </c>
      <c r="AC74" s="12">
        <v>6268.5</v>
      </c>
      <c r="AD74" s="123"/>
    </row>
    <row r="75" spans="1:30" s="6" customFormat="1" ht="180">
      <c r="A75" s="29" t="s">
        <v>86</v>
      </c>
      <c r="B75" s="13"/>
      <c r="C75" s="22"/>
      <c r="D75" s="56"/>
      <c r="E75" s="57"/>
      <c r="F75" s="22" t="s">
        <v>539</v>
      </c>
      <c r="G75" s="138"/>
      <c r="H75" s="139"/>
      <c r="I75" s="19"/>
      <c r="J75" s="160" t="s">
        <v>559</v>
      </c>
      <c r="K75" s="167"/>
      <c r="L75" s="12">
        <v>2805.3</v>
      </c>
      <c r="M75" s="12">
        <v>2805.3</v>
      </c>
      <c r="N75" s="27">
        <v>2050</v>
      </c>
      <c r="O75" s="12">
        <v>2130</v>
      </c>
      <c r="P75" s="12">
        <v>1980</v>
      </c>
      <c r="Q75" s="12">
        <v>1980</v>
      </c>
      <c r="R75" s="12">
        <v>118.3</v>
      </c>
      <c r="S75" s="12">
        <v>118.3</v>
      </c>
      <c r="T75" s="27">
        <v>164</v>
      </c>
      <c r="U75" s="12">
        <v>170</v>
      </c>
      <c r="V75" s="12">
        <v>158</v>
      </c>
      <c r="W75" s="12">
        <v>158</v>
      </c>
      <c r="X75" s="12">
        <v>2805.3</v>
      </c>
      <c r="Y75" s="27">
        <v>2050</v>
      </c>
      <c r="Z75" s="12">
        <v>2130</v>
      </c>
      <c r="AA75" s="12">
        <v>118.3</v>
      </c>
      <c r="AB75" s="27">
        <v>164</v>
      </c>
      <c r="AC75" s="12">
        <v>170</v>
      </c>
      <c r="AD75" s="123"/>
    </row>
    <row r="76" spans="1:30" s="6" customFormat="1" ht="132">
      <c r="A76" s="29" t="s">
        <v>87</v>
      </c>
      <c r="B76" s="13"/>
      <c r="C76" s="22"/>
      <c r="D76" s="57"/>
      <c r="E76" s="57"/>
      <c r="F76" s="22" t="s">
        <v>237</v>
      </c>
      <c r="G76" s="139"/>
      <c r="H76" s="139"/>
      <c r="I76" s="19"/>
      <c r="J76" s="160" t="s">
        <v>559</v>
      </c>
      <c r="K76" s="167"/>
      <c r="L76" s="12">
        <v>7944.2</v>
      </c>
      <c r="M76" s="12">
        <v>7889.1</v>
      </c>
      <c r="N76" s="27">
        <v>8916.7</v>
      </c>
      <c r="O76" s="12">
        <v>7413.1</v>
      </c>
      <c r="P76" s="12">
        <v>7783.7</v>
      </c>
      <c r="Q76" s="12">
        <v>7783.7</v>
      </c>
      <c r="R76" s="12">
        <v>6974.2</v>
      </c>
      <c r="S76" s="12">
        <v>6919.1</v>
      </c>
      <c r="T76" s="27">
        <v>8916.7</v>
      </c>
      <c r="U76" s="12">
        <v>7413.1</v>
      </c>
      <c r="V76" s="12">
        <v>7783.7</v>
      </c>
      <c r="W76" s="12">
        <v>7783.7</v>
      </c>
      <c r="X76" s="12">
        <v>7944.2</v>
      </c>
      <c r="Y76" s="27">
        <v>8916.7</v>
      </c>
      <c r="Z76" s="12">
        <v>7413.1</v>
      </c>
      <c r="AA76" s="12">
        <v>6974.2</v>
      </c>
      <c r="AB76" s="27">
        <v>8916.7</v>
      </c>
      <c r="AC76" s="12">
        <v>7413.1</v>
      </c>
      <c r="AD76" s="123"/>
    </row>
    <row r="77" spans="1:30" s="6" customFormat="1" ht="132">
      <c r="A77" s="29" t="s">
        <v>88</v>
      </c>
      <c r="B77" s="13"/>
      <c r="C77" s="22"/>
      <c r="D77" s="57"/>
      <c r="E77" s="57"/>
      <c r="F77" s="22" t="s">
        <v>237</v>
      </c>
      <c r="G77" s="139"/>
      <c r="H77" s="139"/>
      <c r="I77" s="19"/>
      <c r="J77" s="160" t="s">
        <v>559</v>
      </c>
      <c r="K77" s="167"/>
      <c r="L77" s="12">
        <v>1037.6</v>
      </c>
      <c r="M77" s="12">
        <v>1037.6</v>
      </c>
      <c r="N77" s="27">
        <v>2904.2</v>
      </c>
      <c r="O77" s="12">
        <v>1102.5</v>
      </c>
      <c r="P77" s="12">
        <v>1157.7</v>
      </c>
      <c r="Q77" s="12">
        <v>1157.7</v>
      </c>
      <c r="R77" s="12">
        <v>947.6</v>
      </c>
      <c r="S77" s="12">
        <v>947.6</v>
      </c>
      <c r="T77" s="27">
        <v>1750</v>
      </c>
      <c r="U77" s="12">
        <v>1102.5</v>
      </c>
      <c r="V77" s="12">
        <v>1157.7</v>
      </c>
      <c r="W77" s="12">
        <v>1157.7</v>
      </c>
      <c r="X77" s="12">
        <v>1037.6</v>
      </c>
      <c r="Y77" s="27">
        <v>2904.2</v>
      </c>
      <c r="Z77" s="12">
        <v>1102.5</v>
      </c>
      <c r="AA77" s="12">
        <v>947.6</v>
      </c>
      <c r="AB77" s="27">
        <v>1750</v>
      </c>
      <c r="AC77" s="12">
        <v>1102.5</v>
      </c>
      <c r="AD77" s="123"/>
    </row>
    <row r="78" spans="1:30" s="6" customFormat="1" ht="132">
      <c r="A78" s="29" t="s">
        <v>89</v>
      </c>
      <c r="B78" s="13"/>
      <c r="C78" s="22"/>
      <c r="D78" s="57"/>
      <c r="E78" s="57"/>
      <c r="F78" s="22" t="s">
        <v>237</v>
      </c>
      <c r="G78" s="139"/>
      <c r="H78" s="139"/>
      <c r="I78" s="19"/>
      <c r="J78" s="160" t="s">
        <v>559</v>
      </c>
      <c r="K78" s="167"/>
      <c r="L78" s="12">
        <v>11104.3</v>
      </c>
      <c r="M78" s="12">
        <v>11047.8</v>
      </c>
      <c r="N78" s="27">
        <v>10663.4</v>
      </c>
      <c r="O78" s="12">
        <v>11196.7</v>
      </c>
      <c r="P78" s="12">
        <v>11756.6</v>
      </c>
      <c r="Q78" s="12">
        <v>11756.6</v>
      </c>
      <c r="R78" s="12">
        <v>11104.3</v>
      </c>
      <c r="S78" s="12">
        <v>11047.8</v>
      </c>
      <c r="T78" s="27">
        <v>10663.4</v>
      </c>
      <c r="U78" s="12">
        <v>11196.7</v>
      </c>
      <c r="V78" s="12">
        <v>11756.6</v>
      </c>
      <c r="W78" s="12">
        <v>11756.6</v>
      </c>
      <c r="X78" s="12">
        <v>11104.3</v>
      </c>
      <c r="Y78" s="27">
        <v>10663.4</v>
      </c>
      <c r="Z78" s="12">
        <v>11196.7</v>
      </c>
      <c r="AA78" s="12">
        <v>11104.3</v>
      </c>
      <c r="AB78" s="27">
        <v>10663.4</v>
      </c>
      <c r="AC78" s="12">
        <v>11196.7</v>
      </c>
      <c r="AD78" s="123"/>
    </row>
    <row r="79" spans="1:30" s="6" customFormat="1" ht="132">
      <c r="A79" s="29" t="s">
        <v>90</v>
      </c>
      <c r="B79" s="13"/>
      <c r="C79" s="22"/>
      <c r="D79" s="57"/>
      <c r="E79" s="57"/>
      <c r="F79" s="22" t="s">
        <v>237</v>
      </c>
      <c r="G79" s="139"/>
      <c r="H79" s="139"/>
      <c r="I79" s="19"/>
      <c r="J79" s="160" t="s">
        <v>559</v>
      </c>
      <c r="K79" s="167"/>
      <c r="L79" s="12">
        <v>1054.2</v>
      </c>
      <c r="M79" s="12">
        <v>1054.2</v>
      </c>
      <c r="N79" s="27">
        <v>623.1</v>
      </c>
      <c r="O79" s="12">
        <v>0</v>
      </c>
      <c r="P79" s="12">
        <v>0</v>
      </c>
      <c r="Q79" s="12">
        <v>0</v>
      </c>
      <c r="R79" s="12">
        <v>0</v>
      </c>
      <c r="S79" s="12">
        <v>0</v>
      </c>
      <c r="T79" s="27">
        <v>0</v>
      </c>
      <c r="U79" s="12">
        <v>0</v>
      </c>
      <c r="V79" s="12">
        <v>0</v>
      </c>
      <c r="W79" s="12">
        <v>0</v>
      </c>
      <c r="X79" s="12">
        <v>1054.2</v>
      </c>
      <c r="Y79" s="27">
        <v>623.1</v>
      </c>
      <c r="Z79" s="12">
        <v>0</v>
      </c>
      <c r="AA79" s="12">
        <v>0</v>
      </c>
      <c r="AB79" s="27">
        <v>0</v>
      </c>
      <c r="AC79" s="12">
        <v>0</v>
      </c>
      <c r="AD79" s="123"/>
    </row>
    <row r="80" spans="1:30" s="6" customFormat="1" ht="25.5" customHeight="1">
      <c r="A80" s="29" t="s">
        <v>91</v>
      </c>
      <c r="B80" s="13"/>
      <c r="C80" s="21"/>
      <c r="D80" s="57"/>
      <c r="E80" s="57"/>
      <c r="F80" s="21" t="s">
        <v>238</v>
      </c>
      <c r="G80" s="139"/>
      <c r="H80" s="139"/>
      <c r="I80" s="19"/>
      <c r="J80" s="160" t="s">
        <v>559</v>
      </c>
      <c r="K80" s="167"/>
      <c r="L80" s="12">
        <v>0</v>
      </c>
      <c r="M80" s="12">
        <v>0</v>
      </c>
      <c r="N80" s="27">
        <v>3714.3</v>
      </c>
      <c r="O80" s="12">
        <v>3063.5</v>
      </c>
      <c r="P80" s="12">
        <v>3684.4</v>
      </c>
      <c r="Q80" s="12">
        <v>3684.4</v>
      </c>
      <c r="R80" s="12">
        <v>0</v>
      </c>
      <c r="S80" s="12">
        <v>0</v>
      </c>
      <c r="T80" s="27">
        <v>2411.1</v>
      </c>
      <c r="U80" s="12">
        <v>3063.5</v>
      </c>
      <c r="V80" s="12">
        <v>3684.4</v>
      </c>
      <c r="W80" s="12">
        <v>3684.4</v>
      </c>
      <c r="X80" s="12">
        <v>0</v>
      </c>
      <c r="Y80" s="27">
        <v>3714.3</v>
      </c>
      <c r="Z80" s="12">
        <v>3063.5</v>
      </c>
      <c r="AA80" s="12">
        <v>0</v>
      </c>
      <c r="AB80" s="27">
        <v>2411.1</v>
      </c>
      <c r="AC80" s="12">
        <v>3063.5</v>
      </c>
      <c r="AD80" s="123"/>
    </row>
    <row r="81" spans="1:30" s="6" customFormat="1" ht="39.75" customHeight="1">
      <c r="A81" s="29" t="s">
        <v>757</v>
      </c>
      <c r="B81" s="13"/>
      <c r="C81" s="21"/>
      <c r="D81" s="57"/>
      <c r="E81" s="57"/>
      <c r="F81" s="21" t="s">
        <v>238</v>
      </c>
      <c r="G81" s="139"/>
      <c r="H81" s="139"/>
      <c r="I81" s="19"/>
      <c r="J81" s="160" t="s">
        <v>559</v>
      </c>
      <c r="K81" s="167"/>
      <c r="L81" s="12">
        <v>0</v>
      </c>
      <c r="M81" s="12">
        <v>0</v>
      </c>
      <c r="N81" s="27">
        <v>1963.9</v>
      </c>
      <c r="O81" s="12">
        <v>0</v>
      </c>
      <c r="P81" s="12">
        <v>0</v>
      </c>
      <c r="Q81" s="12">
        <v>0</v>
      </c>
      <c r="R81" s="12">
        <v>0</v>
      </c>
      <c r="S81" s="12">
        <v>0</v>
      </c>
      <c r="T81" s="27">
        <v>0</v>
      </c>
      <c r="U81" s="12">
        <v>0</v>
      </c>
      <c r="V81" s="12">
        <v>0</v>
      </c>
      <c r="W81" s="12">
        <v>0</v>
      </c>
      <c r="X81" s="12">
        <v>0</v>
      </c>
      <c r="Y81" s="27">
        <v>1963.9</v>
      </c>
      <c r="Z81" s="12">
        <v>0</v>
      </c>
      <c r="AA81" s="12">
        <v>0</v>
      </c>
      <c r="AB81" s="27">
        <v>0</v>
      </c>
      <c r="AC81" s="12">
        <v>0</v>
      </c>
      <c r="AD81" s="123"/>
    </row>
    <row r="82" spans="1:30" s="6" customFormat="1" ht="72">
      <c r="A82" s="29" t="s">
        <v>758</v>
      </c>
      <c r="B82" s="13"/>
      <c r="C82" s="21"/>
      <c r="D82" s="57"/>
      <c r="E82" s="57"/>
      <c r="F82" s="21" t="s">
        <v>238</v>
      </c>
      <c r="G82" s="139"/>
      <c r="H82" s="139"/>
      <c r="I82" s="19"/>
      <c r="J82" s="160" t="s">
        <v>559</v>
      </c>
      <c r="K82" s="167"/>
      <c r="L82" s="12">
        <v>0</v>
      </c>
      <c r="M82" s="12">
        <v>0</v>
      </c>
      <c r="N82" s="27">
        <v>17765.7</v>
      </c>
      <c r="O82" s="12">
        <v>0</v>
      </c>
      <c r="P82" s="12">
        <v>0</v>
      </c>
      <c r="Q82" s="12">
        <v>0</v>
      </c>
      <c r="R82" s="12">
        <v>0</v>
      </c>
      <c r="S82" s="12">
        <v>0</v>
      </c>
      <c r="T82" s="27">
        <v>17765.7</v>
      </c>
      <c r="U82" s="12">
        <v>0</v>
      </c>
      <c r="V82" s="12">
        <v>0</v>
      </c>
      <c r="W82" s="12">
        <v>0</v>
      </c>
      <c r="X82" s="12">
        <v>0</v>
      </c>
      <c r="Y82" s="27">
        <v>17765.7</v>
      </c>
      <c r="Z82" s="12">
        <v>0</v>
      </c>
      <c r="AA82" s="12">
        <v>0</v>
      </c>
      <c r="AB82" s="27">
        <v>17765.7</v>
      </c>
      <c r="AC82" s="12">
        <v>0</v>
      </c>
      <c r="AD82" s="123"/>
    </row>
    <row r="83" spans="1:30" s="6" customFormat="1" ht="274.5" customHeight="1">
      <c r="A83" s="30" t="s">
        <v>761</v>
      </c>
      <c r="B83" s="16" t="s">
        <v>626</v>
      </c>
      <c r="C83" s="23" t="s">
        <v>98</v>
      </c>
      <c r="D83" s="100" t="s">
        <v>760</v>
      </c>
      <c r="E83" s="55" t="s">
        <v>714</v>
      </c>
      <c r="F83" s="25" t="s">
        <v>202</v>
      </c>
      <c r="G83" s="59"/>
      <c r="H83" s="55" t="s">
        <v>496</v>
      </c>
      <c r="I83" s="18" t="s">
        <v>62</v>
      </c>
      <c r="J83" s="160" t="s">
        <v>556</v>
      </c>
      <c r="K83" s="166"/>
      <c r="L83" s="26">
        <f aca="true" t="shared" si="16" ref="L83:AC83">SUM(L84:L86)</f>
        <v>2065.9</v>
      </c>
      <c r="M83" s="26">
        <f t="shared" si="16"/>
        <v>2065.9</v>
      </c>
      <c r="N83" s="24">
        <f t="shared" si="16"/>
        <v>5000</v>
      </c>
      <c r="O83" s="26">
        <f t="shared" si="16"/>
        <v>3500</v>
      </c>
      <c r="P83" s="26">
        <f t="shared" si="16"/>
        <v>2500</v>
      </c>
      <c r="Q83" s="26">
        <f t="shared" si="16"/>
        <v>2500</v>
      </c>
      <c r="R83" s="26">
        <f t="shared" si="16"/>
        <v>2065.9</v>
      </c>
      <c r="S83" s="26">
        <f t="shared" si="16"/>
        <v>2065.9</v>
      </c>
      <c r="T83" s="24">
        <f t="shared" si="16"/>
        <v>5000</v>
      </c>
      <c r="U83" s="26">
        <f t="shared" si="16"/>
        <v>3500</v>
      </c>
      <c r="V83" s="26">
        <f t="shared" si="16"/>
        <v>2500</v>
      </c>
      <c r="W83" s="26">
        <f t="shared" si="16"/>
        <v>2500</v>
      </c>
      <c r="X83" s="26">
        <f t="shared" si="16"/>
        <v>2065.9</v>
      </c>
      <c r="Y83" s="24">
        <f t="shared" si="16"/>
        <v>5000</v>
      </c>
      <c r="Z83" s="26">
        <f t="shared" si="16"/>
        <v>3500</v>
      </c>
      <c r="AA83" s="26">
        <f t="shared" si="16"/>
        <v>2065.9</v>
      </c>
      <c r="AB83" s="24">
        <f t="shared" si="16"/>
        <v>5000</v>
      </c>
      <c r="AC83" s="26">
        <f t="shared" si="16"/>
        <v>3500</v>
      </c>
      <c r="AD83" s="131" t="s">
        <v>102</v>
      </c>
    </row>
    <row r="84" spans="1:30" s="6" customFormat="1" ht="71.25" customHeight="1">
      <c r="A84" s="29" t="s">
        <v>762</v>
      </c>
      <c r="B84" s="13"/>
      <c r="C84" s="22"/>
      <c r="D84" s="56"/>
      <c r="E84" s="57"/>
      <c r="F84" s="22" t="s">
        <v>357</v>
      </c>
      <c r="G84" s="56" t="s">
        <v>497</v>
      </c>
      <c r="H84" s="57" t="s">
        <v>358</v>
      </c>
      <c r="I84" s="19"/>
      <c r="J84" s="160" t="s">
        <v>556</v>
      </c>
      <c r="K84" s="161"/>
      <c r="L84" s="12">
        <v>190</v>
      </c>
      <c r="M84" s="12">
        <v>190</v>
      </c>
      <c r="N84" s="27">
        <v>2000</v>
      </c>
      <c r="O84" s="12">
        <v>2500</v>
      </c>
      <c r="P84" s="12">
        <v>2500</v>
      </c>
      <c r="Q84" s="12">
        <v>2500</v>
      </c>
      <c r="R84" s="12">
        <v>190</v>
      </c>
      <c r="S84" s="12">
        <v>190</v>
      </c>
      <c r="T84" s="27">
        <v>2000</v>
      </c>
      <c r="U84" s="12">
        <v>2500</v>
      </c>
      <c r="V84" s="12">
        <v>2500</v>
      </c>
      <c r="W84" s="12">
        <v>2500</v>
      </c>
      <c r="X84" s="12">
        <v>190</v>
      </c>
      <c r="Y84" s="27">
        <v>2000</v>
      </c>
      <c r="Z84" s="12">
        <v>2500</v>
      </c>
      <c r="AA84" s="12">
        <v>190</v>
      </c>
      <c r="AB84" s="27">
        <v>2000</v>
      </c>
      <c r="AC84" s="12">
        <v>2500</v>
      </c>
      <c r="AD84" s="123"/>
    </row>
    <row r="85" spans="1:30" s="6" customFormat="1" ht="72.75" customHeight="1">
      <c r="A85" s="29" t="s">
        <v>763</v>
      </c>
      <c r="B85" s="13"/>
      <c r="C85" s="22"/>
      <c r="D85" s="56"/>
      <c r="E85" s="57"/>
      <c r="F85" s="22" t="s">
        <v>357</v>
      </c>
      <c r="G85" s="56" t="s">
        <v>498</v>
      </c>
      <c r="H85" s="57" t="s">
        <v>360</v>
      </c>
      <c r="I85" s="19"/>
      <c r="J85" s="160" t="s">
        <v>556</v>
      </c>
      <c r="K85" s="161"/>
      <c r="L85" s="12">
        <v>1875.9</v>
      </c>
      <c r="M85" s="12">
        <v>1875.9</v>
      </c>
      <c r="N85" s="27">
        <v>0</v>
      </c>
      <c r="O85" s="12">
        <v>1000</v>
      </c>
      <c r="P85" s="12">
        <v>0</v>
      </c>
      <c r="Q85" s="12">
        <v>0</v>
      </c>
      <c r="R85" s="12">
        <v>1875.9</v>
      </c>
      <c r="S85" s="12">
        <v>1875.9</v>
      </c>
      <c r="T85" s="27">
        <v>0</v>
      </c>
      <c r="U85" s="12">
        <v>1000</v>
      </c>
      <c r="V85" s="12">
        <v>0</v>
      </c>
      <c r="W85" s="12">
        <v>0</v>
      </c>
      <c r="X85" s="12">
        <v>1875.9</v>
      </c>
      <c r="Y85" s="27">
        <v>0</v>
      </c>
      <c r="Z85" s="12">
        <v>1000</v>
      </c>
      <c r="AA85" s="12">
        <v>1875.9</v>
      </c>
      <c r="AB85" s="27">
        <v>0</v>
      </c>
      <c r="AC85" s="12">
        <v>1000</v>
      </c>
      <c r="AD85" s="123"/>
    </row>
    <row r="86" spans="1:30" s="6" customFormat="1" ht="73.5" customHeight="1">
      <c r="A86" s="29" t="s">
        <v>348</v>
      </c>
      <c r="B86" s="13"/>
      <c r="C86" s="22"/>
      <c r="D86" s="56"/>
      <c r="E86" s="57"/>
      <c r="F86" s="22" t="s">
        <v>357</v>
      </c>
      <c r="G86" s="56" t="s">
        <v>498</v>
      </c>
      <c r="H86" s="57" t="s">
        <v>360</v>
      </c>
      <c r="I86" s="19"/>
      <c r="J86" s="160" t="s">
        <v>556</v>
      </c>
      <c r="K86" s="161"/>
      <c r="L86" s="12">
        <v>0</v>
      </c>
      <c r="M86" s="12">
        <v>0</v>
      </c>
      <c r="N86" s="27">
        <v>3000</v>
      </c>
      <c r="O86" s="12">
        <v>0</v>
      </c>
      <c r="P86" s="12">
        <v>0</v>
      </c>
      <c r="Q86" s="12">
        <v>0</v>
      </c>
      <c r="R86" s="12">
        <v>0</v>
      </c>
      <c r="S86" s="12">
        <v>0</v>
      </c>
      <c r="T86" s="27">
        <v>3000</v>
      </c>
      <c r="U86" s="12">
        <v>0</v>
      </c>
      <c r="V86" s="12">
        <v>0</v>
      </c>
      <c r="W86" s="12">
        <v>0</v>
      </c>
      <c r="X86" s="12">
        <v>0</v>
      </c>
      <c r="Y86" s="27">
        <v>3000</v>
      </c>
      <c r="Z86" s="12">
        <v>0</v>
      </c>
      <c r="AA86" s="12">
        <v>0</v>
      </c>
      <c r="AB86" s="27">
        <v>3000</v>
      </c>
      <c r="AC86" s="12">
        <v>0</v>
      </c>
      <c r="AD86" s="123"/>
    </row>
    <row r="87" spans="1:30" s="6" customFormat="1" ht="73.5" customHeight="1">
      <c r="A87" s="30" t="s">
        <v>638</v>
      </c>
      <c r="B87" s="16" t="s">
        <v>627</v>
      </c>
      <c r="C87" s="23" t="s">
        <v>98</v>
      </c>
      <c r="D87" s="100" t="s">
        <v>242</v>
      </c>
      <c r="E87" s="55" t="s">
        <v>714</v>
      </c>
      <c r="F87" s="23" t="s">
        <v>37</v>
      </c>
      <c r="G87" s="55" t="s">
        <v>425</v>
      </c>
      <c r="H87" s="59"/>
      <c r="I87" s="18" t="s">
        <v>141</v>
      </c>
      <c r="J87" s="160" t="s">
        <v>553</v>
      </c>
      <c r="K87" s="166"/>
      <c r="L87" s="26">
        <f aca="true" t="shared" si="17" ref="L87:AC87">L88</f>
        <v>300</v>
      </c>
      <c r="M87" s="26">
        <f t="shared" si="17"/>
        <v>0</v>
      </c>
      <c r="N87" s="24">
        <f t="shared" si="17"/>
        <v>2336</v>
      </c>
      <c r="O87" s="26">
        <f t="shared" si="17"/>
        <v>2586</v>
      </c>
      <c r="P87" s="26">
        <f t="shared" si="17"/>
        <v>2836</v>
      </c>
      <c r="Q87" s="26">
        <f t="shared" si="17"/>
        <v>2836</v>
      </c>
      <c r="R87" s="26">
        <f t="shared" si="17"/>
        <v>300</v>
      </c>
      <c r="S87" s="26">
        <f t="shared" si="17"/>
        <v>0</v>
      </c>
      <c r="T87" s="24">
        <f t="shared" si="17"/>
        <v>2336</v>
      </c>
      <c r="U87" s="26">
        <f t="shared" si="17"/>
        <v>2586</v>
      </c>
      <c r="V87" s="26">
        <f t="shared" si="17"/>
        <v>2836</v>
      </c>
      <c r="W87" s="26">
        <f t="shared" si="17"/>
        <v>2836</v>
      </c>
      <c r="X87" s="26">
        <f t="shared" si="17"/>
        <v>300</v>
      </c>
      <c r="Y87" s="24">
        <f t="shared" si="17"/>
        <v>2336</v>
      </c>
      <c r="Z87" s="26">
        <f t="shared" si="17"/>
        <v>2586</v>
      </c>
      <c r="AA87" s="26">
        <f t="shared" si="17"/>
        <v>300</v>
      </c>
      <c r="AB87" s="24">
        <f t="shared" si="17"/>
        <v>2336</v>
      </c>
      <c r="AC87" s="26">
        <f t="shared" si="17"/>
        <v>2586</v>
      </c>
      <c r="AD87" s="131" t="s">
        <v>102</v>
      </c>
    </row>
    <row r="88" spans="1:30" s="6" customFormat="1" ht="117.75">
      <c r="A88" s="29" t="s">
        <v>241</v>
      </c>
      <c r="B88" s="13"/>
      <c r="C88" s="99"/>
      <c r="D88" s="57"/>
      <c r="E88" s="56"/>
      <c r="F88" s="21" t="s">
        <v>272</v>
      </c>
      <c r="G88" s="57" t="s">
        <v>499</v>
      </c>
      <c r="H88" s="56" t="s">
        <v>500</v>
      </c>
      <c r="I88" s="19"/>
      <c r="J88" s="160" t="s">
        <v>553</v>
      </c>
      <c r="K88" s="161"/>
      <c r="L88" s="12">
        <f>600-300</f>
        <v>300</v>
      </c>
      <c r="M88" s="12">
        <v>0</v>
      </c>
      <c r="N88" s="27">
        <v>2336</v>
      </c>
      <c r="O88" s="12">
        <v>2586</v>
      </c>
      <c r="P88" s="12">
        <v>2836</v>
      </c>
      <c r="Q88" s="12">
        <v>2836</v>
      </c>
      <c r="R88" s="12">
        <f>600-300</f>
        <v>300</v>
      </c>
      <c r="S88" s="12">
        <v>0</v>
      </c>
      <c r="T88" s="27">
        <v>2336</v>
      </c>
      <c r="U88" s="12">
        <v>2586</v>
      </c>
      <c r="V88" s="12">
        <v>2836</v>
      </c>
      <c r="W88" s="12">
        <v>2836</v>
      </c>
      <c r="X88" s="12">
        <v>300</v>
      </c>
      <c r="Y88" s="27">
        <v>2336</v>
      </c>
      <c r="Z88" s="12">
        <v>2586</v>
      </c>
      <c r="AA88" s="12">
        <f>600-300</f>
        <v>300</v>
      </c>
      <c r="AB88" s="27">
        <v>2336</v>
      </c>
      <c r="AC88" s="12">
        <v>2586</v>
      </c>
      <c r="AD88" s="123"/>
    </row>
    <row r="89" spans="1:30" s="6" customFormat="1" ht="60.75" customHeight="1">
      <c r="A89" s="30" t="s">
        <v>244</v>
      </c>
      <c r="B89" s="16" t="s">
        <v>628</v>
      </c>
      <c r="C89" s="23" t="s">
        <v>98</v>
      </c>
      <c r="D89" s="100" t="s">
        <v>243</v>
      </c>
      <c r="E89" s="55" t="s">
        <v>714</v>
      </c>
      <c r="F89" s="23" t="s">
        <v>680</v>
      </c>
      <c r="G89" s="55" t="s">
        <v>501</v>
      </c>
      <c r="H89" s="55" t="s">
        <v>459</v>
      </c>
      <c r="I89" s="18" t="s">
        <v>63</v>
      </c>
      <c r="J89" s="160" t="s">
        <v>556</v>
      </c>
      <c r="K89" s="166"/>
      <c r="L89" s="26">
        <f aca="true" t="shared" si="18" ref="L89:AC89">SUM(L90:L90)</f>
        <v>360</v>
      </c>
      <c r="M89" s="26">
        <f t="shared" si="18"/>
        <v>360</v>
      </c>
      <c r="N89" s="24">
        <f t="shared" si="18"/>
        <v>360</v>
      </c>
      <c r="O89" s="26">
        <f t="shared" si="18"/>
        <v>360</v>
      </c>
      <c r="P89" s="26">
        <f t="shared" si="18"/>
        <v>360</v>
      </c>
      <c r="Q89" s="26">
        <f t="shared" si="18"/>
        <v>360</v>
      </c>
      <c r="R89" s="26">
        <f t="shared" si="18"/>
        <v>360</v>
      </c>
      <c r="S89" s="26">
        <f t="shared" si="18"/>
        <v>360</v>
      </c>
      <c r="T89" s="24">
        <f t="shared" si="18"/>
        <v>360</v>
      </c>
      <c r="U89" s="26">
        <f t="shared" si="18"/>
        <v>360</v>
      </c>
      <c r="V89" s="26">
        <f t="shared" si="18"/>
        <v>360</v>
      </c>
      <c r="W89" s="26">
        <f t="shared" si="18"/>
        <v>360</v>
      </c>
      <c r="X89" s="26">
        <f t="shared" si="18"/>
        <v>360</v>
      </c>
      <c r="Y89" s="24">
        <f t="shared" si="18"/>
        <v>360</v>
      </c>
      <c r="Z89" s="26">
        <f t="shared" si="18"/>
        <v>360</v>
      </c>
      <c r="AA89" s="26">
        <f t="shared" si="18"/>
        <v>360</v>
      </c>
      <c r="AB89" s="24">
        <f t="shared" si="18"/>
        <v>360</v>
      </c>
      <c r="AC89" s="26">
        <f t="shared" si="18"/>
        <v>360</v>
      </c>
      <c r="AD89" s="131" t="s">
        <v>102</v>
      </c>
    </row>
    <row r="90" spans="1:30" s="6" customFormat="1" ht="144">
      <c r="A90" s="29" t="s">
        <v>245</v>
      </c>
      <c r="B90" s="13"/>
      <c r="C90" s="22"/>
      <c r="D90" s="57"/>
      <c r="E90" s="57"/>
      <c r="F90" s="22" t="s">
        <v>598</v>
      </c>
      <c r="G90" s="57" t="s">
        <v>502</v>
      </c>
      <c r="H90" s="57" t="s">
        <v>753</v>
      </c>
      <c r="I90" s="19"/>
      <c r="J90" s="160" t="s">
        <v>556</v>
      </c>
      <c r="K90" s="161"/>
      <c r="L90" s="12">
        <v>360</v>
      </c>
      <c r="M90" s="12">
        <v>360</v>
      </c>
      <c r="N90" s="27">
        <v>360</v>
      </c>
      <c r="O90" s="12">
        <v>360</v>
      </c>
      <c r="P90" s="12">
        <v>360</v>
      </c>
      <c r="Q90" s="12">
        <v>360</v>
      </c>
      <c r="R90" s="12">
        <v>360</v>
      </c>
      <c r="S90" s="12">
        <v>360</v>
      </c>
      <c r="T90" s="27">
        <v>360</v>
      </c>
      <c r="U90" s="12">
        <v>360</v>
      </c>
      <c r="V90" s="12">
        <v>360</v>
      </c>
      <c r="W90" s="12">
        <v>360</v>
      </c>
      <c r="X90" s="12">
        <v>360</v>
      </c>
      <c r="Y90" s="27">
        <v>360</v>
      </c>
      <c r="Z90" s="12">
        <v>360</v>
      </c>
      <c r="AA90" s="12">
        <v>360</v>
      </c>
      <c r="AB90" s="27">
        <v>360</v>
      </c>
      <c r="AC90" s="12">
        <v>360</v>
      </c>
      <c r="AD90" s="123"/>
    </row>
    <row r="91" spans="1:30" s="6" customFormat="1" ht="63.75" customHeight="1">
      <c r="A91" s="30" t="s">
        <v>641</v>
      </c>
      <c r="B91" s="18" t="s">
        <v>629</v>
      </c>
      <c r="C91" s="23" t="s">
        <v>98</v>
      </c>
      <c r="D91" s="100" t="s">
        <v>644</v>
      </c>
      <c r="E91" s="55" t="s">
        <v>714</v>
      </c>
      <c r="F91" s="25" t="s">
        <v>349</v>
      </c>
      <c r="G91" s="55" t="s">
        <v>503</v>
      </c>
      <c r="H91" s="55" t="s">
        <v>490</v>
      </c>
      <c r="I91" s="18" t="s">
        <v>64</v>
      </c>
      <c r="J91" s="160" t="s">
        <v>560</v>
      </c>
      <c r="K91" s="166"/>
      <c r="L91" s="26">
        <f aca="true" t="shared" si="19" ref="L91:AC91">SUM(L92:L93)</f>
        <v>8652.2</v>
      </c>
      <c r="M91" s="26">
        <f t="shared" si="19"/>
        <v>8637.2</v>
      </c>
      <c r="N91" s="24">
        <f t="shared" si="19"/>
        <v>9325</v>
      </c>
      <c r="O91" s="26">
        <f t="shared" si="19"/>
        <v>9325</v>
      </c>
      <c r="P91" s="26">
        <f t="shared" si="19"/>
        <v>9325</v>
      </c>
      <c r="Q91" s="26">
        <f t="shared" si="19"/>
        <v>9325</v>
      </c>
      <c r="R91" s="26">
        <f t="shared" si="19"/>
        <v>8652.2</v>
      </c>
      <c r="S91" s="26">
        <f t="shared" si="19"/>
        <v>8637.2</v>
      </c>
      <c r="T91" s="24">
        <f t="shared" si="19"/>
        <v>9325</v>
      </c>
      <c r="U91" s="26">
        <f t="shared" si="19"/>
        <v>9325</v>
      </c>
      <c r="V91" s="26">
        <f t="shared" si="19"/>
        <v>9325</v>
      </c>
      <c r="W91" s="26">
        <f t="shared" si="19"/>
        <v>9325</v>
      </c>
      <c r="X91" s="26">
        <f t="shared" si="19"/>
        <v>8652.2</v>
      </c>
      <c r="Y91" s="24">
        <f t="shared" si="19"/>
        <v>9325</v>
      </c>
      <c r="Z91" s="26">
        <f t="shared" si="19"/>
        <v>9325</v>
      </c>
      <c r="AA91" s="26">
        <f t="shared" si="19"/>
        <v>8652.2</v>
      </c>
      <c r="AB91" s="24">
        <f t="shared" si="19"/>
        <v>9325</v>
      </c>
      <c r="AC91" s="26">
        <f t="shared" si="19"/>
        <v>9325</v>
      </c>
      <c r="AD91" s="131" t="s">
        <v>104</v>
      </c>
    </row>
    <row r="92" spans="1:30" s="6" customFormat="1" ht="120">
      <c r="A92" s="32" t="s">
        <v>642</v>
      </c>
      <c r="B92" s="13"/>
      <c r="C92" s="22"/>
      <c r="D92" s="58"/>
      <c r="E92" s="57"/>
      <c r="F92" s="22" t="s">
        <v>239</v>
      </c>
      <c r="G92" s="58"/>
      <c r="H92" s="57" t="s">
        <v>753</v>
      </c>
      <c r="I92" s="128"/>
      <c r="J92" s="160" t="s">
        <v>560</v>
      </c>
      <c r="K92" s="161"/>
      <c r="L92" s="12">
        <v>8562.2</v>
      </c>
      <c r="M92" s="12">
        <v>8562.2</v>
      </c>
      <c r="N92" s="27">
        <v>9025</v>
      </c>
      <c r="O92" s="12">
        <v>9025</v>
      </c>
      <c r="P92" s="12">
        <v>9025</v>
      </c>
      <c r="Q92" s="12">
        <v>9025</v>
      </c>
      <c r="R92" s="12">
        <v>8562.2</v>
      </c>
      <c r="S92" s="12">
        <v>8562.2</v>
      </c>
      <c r="T92" s="27">
        <v>9025</v>
      </c>
      <c r="U92" s="12">
        <v>9025</v>
      </c>
      <c r="V92" s="12">
        <v>9025</v>
      </c>
      <c r="W92" s="12">
        <v>9025</v>
      </c>
      <c r="X92" s="12">
        <v>8562.2</v>
      </c>
      <c r="Y92" s="27">
        <v>9025</v>
      </c>
      <c r="Z92" s="12">
        <v>9025</v>
      </c>
      <c r="AA92" s="12">
        <v>8562.2</v>
      </c>
      <c r="AB92" s="27">
        <v>9025</v>
      </c>
      <c r="AC92" s="12">
        <v>9025</v>
      </c>
      <c r="AD92" s="123"/>
    </row>
    <row r="93" spans="1:30" s="6" customFormat="1" ht="120">
      <c r="A93" s="29" t="s">
        <v>643</v>
      </c>
      <c r="B93" s="13"/>
      <c r="C93" s="22"/>
      <c r="D93" s="58"/>
      <c r="E93" s="57"/>
      <c r="F93" s="22" t="s">
        <v>239</v>
      </c>
      <c r="G93" s="58"/>
      <c r="H93" s="57" t="s">
        <v>703</v>
      </c>
      <c r="I93" s="128"/>
      <c r="J93" s="160" t="s">
        <v>560</v>
      </c>
      <c r="K93" s="161"/>
      <c r="L93" s="12">
        <v>90</v>
      </c>
      <c r="M93" s="12">
        <v>75</v>
      </c>
      <c r="N93" s="27">
        <v>300</v>
      </c>
      <c r="O93" s="12">
        <v>300</v>
      </c>
      <c r="P93" s="12">
        <v>300</v>
      </c>
      <c r="Q93" s="12">
        <v>300</v>
      </c>
      <c r="R93" s="12">
        <v>90</v>
      </c>
      <c r="S93" s="12">
        <v>75</v>
      </c>
      <c r="T93" s="27">
        <v>300</v>
      </c>
      <c r="U93" s="12">
        <v>300</v>
      </c>
      <c r="V93" s="12">
        <v>300</v>
      </c>
      <c r="W93" s="12">
        <v>300</v>
      </c>
      <c r="X93" s="12">
        <v>90</v>
      </c>
      <c r="Y93" s="27">
        <v>300</v>
      </c>
      <c r="Z93" s="12">
        <v>300</v>
      </c>
      <c r="AA93" s="12">
        <v>90</v>
      </c>
      <c r="AB93" s="27">
        <v>300</v>
      </c>
      <c r="AC93" s="12">
        <v>300</v>
      </c>
      <c r="AD93" s="123"/>
    </row>
    <row r="94" spans="1:30" s="6" customFormat="1" ht="61.5" customHeight="1">
      <c r="A94" s="30" t="s">
        <v>645</v>
      </c>
      <c r="B94" s="16" t="s">
        <v>630</v>
      </c>
      <c r="C94" s="23" t="s">
        <v>98</v>
      </c>
      <c r="D94" s="100" t="s">
        <v>647</v>
      </c>
      <c r="E94" s="55" t="s">
        <v>714</v>
      </c>
      <c r="F94" s="23" t="s">
        <v>15</v>
      </c>
      <c r="G94" s="55" t="s">
        <v>504</v>
      </c>
      <c r="H94" s="59"/>
      <c r="I94" s="18" t="s">
        <v>61</v>
      </c>
      <c r="J94" s="160" t="s">
        <v>734</v>
      </c>
      <c r="K94" s="166"/>
      <c r="L94" s="26">
        <f aca="true" t="shared" si="20" ref="L94:AC94">L95</f>
        <v>400</v>
      </c>
      <c r="M94" s="26">
        <f t="shared" si="20"/>
        <v>400</v>
      </c>
      <c r="N94" s="24">
        <f t="shared" si="20"/>
        <v>500</v>
      </c>
      <c r="O94" s="26">
        <f t="shared" si="20"/>
        <v>550</v>
      </c>
      <c r="P94" s="26">
        <f t="shared" si="20"/>
        <v>570</v>
      </c>
      <c r="Q94" s="26">
        <f t="shared" si="20"/>
        <v>570</v>
      </c>
      <c r="R94" s="26">
        <f t="shared" si="20"/>
        <v>400</v>
      </c>
      <c r="S94" s="26">
        <f t="shared" si="20"/>
        <v>400</v>
      </c>
      <c r="T94" s="24">
        <f t="shared" si="20"/>
        <v>500</v>
      </c>
      <c r="U94" s="26">
        <f t="shared" si="20"/>
        <v>550</v>
      </c>
      <c r="V94" s="26">
        <f t="shared" si="20"/>
        <v>570</v>
      </c>
      <c r="W94" s="26">
        <f t="shared" si="20"/>
        <v>570</v>
      </c>
      <c r="X94" s="26">
        <f t="shared" si="20"/>
        <v>400</v>
      </c>
      <c r="Y94" s="24">
        <f t="shared" si="20"/>
        <v>500</v>
      </c>
      <c r="Z94" s="26">
        <f t="shared" si="20"/>
        <v>550</v>
      </c>
      <c r="AA94" s="26">
        <f t="shared" si="20"/>
        <v>400</v>
      </c>
      <c r="AB94" s="24">
        <f t="shared" si="20"/>
        <v>500</v>
      </c>
      <c r="AC94" s="26">
        <f t="shared" si="20"/>
        <v>550</v>
      </c>
      <c r="AD94" s="131" t="s">
        <v>102</v>
      </c>
    </row>
    <row r="95" spans="1:30" s="6" customFormat="1" ht="120">
      <c r="A95" s="29" t="s">
        <v>646</v>
      </c>
      <c r="B95" s="13"/>
      <c r="C95" s="21"/>
      <c r="D95" s="57"/>
      <c r="E95" s="57"/>
      <c r="F95" s="21" t="s">
        <v>454</v>
      </c>
      <c r="G95" s="57" t="s">
        <v>505</v>
      </c>
      <c r="H95" s="57" t="s">
        <v>753</v>
      </c>
      <c r="I95" s="19"/>
      <c r="J95" s="160" t="s">
        <v>734</v>
      </c>
      <c r="K95" s="161"/>
      <c r="L95" s="12">
        <v>400</v>
      </c>
      <c r="M95" s="12">
        <v>400</v>
      </c>
      <c r="N95" s="27">
        <v>500</v>
      </c>
      <c r="O95" s="12">
        <v>550</v>
      </c>
      <c r="P95" s="12">
        <v>570</v>
      </c>
      <c r="Q95" s="12">
        <v>570</v>
      </c>
      <c r="R95" s="12">
        <v>400</v>
      </c>
      <c r="S95" s="12">
        <v>400</v>
      </c>
      <c r="T95" s="27">
        <v>500</v>
      </c>
      <c r="U95" s="12">
        <v>550</v>
      </c>
      <c r="V95" s="12">
        <v>570</v>
      </c>
      <c r="W95" s="12">
        <v>570</v>
      </c>
      <c r="X95" s="12">
        <v>400</v>
      </c>
      <c r="Y95" s="27">
        <v>500</v>
      </c>
      <c r="Z95" s="12">
        <v>550</v>
      </c>
      <c r="AA95" s="12">
        <v>400</v>
      </c>
      <c r="AB95" s="27">
        <v>500</v>
      </c>
      <c r="AC95" s="12">
        <v>550</v>
      </c>
      <c r="AD95" s="123"/>
    </row>
    <row r="96" spans="1:30" s="6" customFormat="1" ht="60.75" customHeight="1">
      <c r="A96" s="30" t="s">
        <v>648</v>
      </c>
      <c r="B96" s="16" t="s">
        <v>631</v>
      </c>
      <c r="C96" s="23" t="s">
        <v>98</v>
      </c>
      <c r="D96" s="100" t="s">
        <v>650</v>
      </c>
      <c r="E96" s="55" t="s">
        <v>714</v>
      </c>
      <c r="F96" s="17" t="s">
        <v>680</v>
      </c>
      <c r="G96" s="55" t="s">
        <v>488</v>
      </c>
      <c r="H96" s="55" t="s">
        <v>459</v>
      </c>
      <c r="I96" s="18" t="s">
        <v>55</v>
      </c>
      <c r="J96" s="160" t="s">
        <v>734</v>
      </c>
      <c r="K96" s="166"/>
      <c r="L96" s="26">
        <f aca="true" t="shared" si="21" ref="L96:AC96">SUM(L97:L97)</f>
        <v>100</v>
      </c>
      <c r="M96" s="26">
        <f t="shared" si="21"/>
        <v>91.9</v>
      </c>
      <c r="N96" s="24">
        <f t="shared" si="21"/>
        <v>123</v>
      </c>
      <c r="O96" s="26">
        <f t="shared" si="21"/>
        <v>107.5</v>
      </c>
      <c r="P96" s="26">
        <f t="shared" si="21"/>
        <v>112.5</v>
      </c>
      <c r="Q96" s="26">
        <f t="shared" si="21"/>
        <v>112.5</v>
      </c>
      <c r="R96" s="26">
        <f t="shared" si="21"/>
        <v>100</v>
      </c>
      <c r="S96" s="26">
        <f t="shared" si="21"/>
        <v>91.9</v>
      </c>
      <c r="T96" s="24">
        <f t="shared" si="21"/>
        <v>113</v>
      </c>
      <c r="U96" s="26">
        <f t="shared" si="21"/>
        <v>107.5</v>
      </c>
      <c r="V96" s="26">
        <f t="shared" si="21"/>
        <v>112.5</v>
      </c>
      <c r="W96" s="26">
        <f t="shared" si="21"/>
        <v>112.5</v>
      </c>
      <c r="X96" s="26">
        <f t="shared" si="21"/>
        <v>100</v>
      </c>
      <c r="Y96" s="24">
        <f t="shared" si="21"/>
        <v>123</v>
      </c>
      <c r="Z96" s="26">
        <f t="shared" si="21"/>
        <v>107.5</v>
      </c>
      <c r="AA96" s="26">
        <f t="shared" si="21"/>
        <v>100</v>
      </c>
      <c r="AB96" s="24">
        <f t="shared" si="21"/>
        <v>113</v>
      </c>
      <c r="AC96" s="26">
        <f t="shared" si="21"/>
        <v>107.5</v>
      </c>
      <c r="AD96" s="131" t="s">
        <v>102</v>
      </c>
    </row>
    <row r="97" spans="1:30" s="6" customFormat="1" ht="156">
      <c r="A97" s="29" t="s">
        <v>649</v>
      </c>
      <c r="B97" s="13"/>
      <c r="C97" s="22"/>
      <c r="D97" s="63"/>
      <c r="E97" s="57"/>
      <c r="F97" s="22" t="s">
        <v>453</v>
      </c>
      <c r="G97" s="63"/>
      <c r="H97" s="57" t="s">
        <v>753</v>
      </c>
      <c r="I97" s="128"/>
      <c r="J97" s="160" t="s">
        <v>734</v>
      </c>
      <c r="K97" s="161"/>
      <c r="L97" s="12">
        <v>100</v>
      </c>
      <c r="M97" s="12">
        <v>91.9</v>
      </c>
      <c r="N97" s="27">
        <v>123</v>
      </c>
      <c r="O97" s="12">
        <v>107.5</v>
      </c>
      <c r="P97" s="12">
        <v>112.5</v>
      </c>
      <c r="Q97" s="12">
        <v>112.5</v>
      </c>
      <c r="R97" s="12">
        <v>100</v>
      </c>
      <c r="S97" s="12">
        <v>91.9</v>
      </c>
      <c r="T97" s="27">
        <v>113</v>
      </c>
      <c r="U97" s="12">
        <v>107.5</v>
      </c>
      <c r="V97" s="12">
        <v>112.5</v>
      </c>
      <c r="W97" s="12">
        <v>112.5</v>
      </c>
      <c r="X97" s="12">
        <v>100</v>
      </c>
      <c r="Y97" s="27">
        <v>123</v>
      </c>
      <c r="Z97" s="12">
        <v>107.5</v>
      </c>
      <c r="AA97" s="12">
        <v>100</v>
      </c>
      <c r="AB97" s="27">
        <v>113</v>
      </c>
      <c r="AC97" s="12">
        <v>107.5</v>
      </c>
      <c r="AD97" s="123"/>
    </row>
    <row r="98" spans="1:30" s="6" customFormat="1" ht="134.25" customHeight="1">
      <c r="A98" s="39" t="s">
        <v>181</v>
      </c>
      <c r="B98" s="38" t="s">
        <v>335</v>
      </c>
      <c r="C98" s="113" t="s">
        <v>7</v>
      </c>
      <c r="D98" s="109" t="s">
        <v>7</v>
      </c>
      <c r="E98" s="110" t="s">
        <v>7</v>
      </c>
      <c r="F98" s="142" t="s">
        <v>7</v>
      </c>
      <c r="G98" s="143" t="s">
        <v>7</v>
      </c>
      <c r="H98" s="144" t="s">
        <v>7</v>
      </c>
      <c r="I98" s="40" t="s">
        <v>7</v>
      </c>
      <c r="J98" s="162" t="s">
        <v>7</v>
      </c>
      <c r="K98" s="162"/>
      <c r="L98" s="24">
        <f aca="true" t="shared" si="22" ref="L98:AC98">L99+L108+L110+L112+L114</f>
        <v>141687.5</v>
      </c>
      <c r="M98" s="24">
        <f t="shared" si="22"/>
        <v>139248.90000000002</v>
      </c>
      <c r="N98" s="24">
        <f t="shared" si="22"/>
        <v>133084.1</v>
      </c>
      <c r="O98" s="24">
        <f t="shared" si="22"/>
        <v>123829.09999999999</v>
      </c>
      <c r="P98" s="24">
        <f t="shared" si="22"/>
        <v>117548</v>
      </c>
      <c r="Q98" s="24">
        <f>Q99+Q108+Q110+Q112+Q114</f>
        <v>117548</v>
      </c>
      <c r="R98" s="24">
        <f t="shared" si="22"/>
        <v>138925.5</v>
      </c>
      <c r="S98" s="24">
        <f t="shared" si="22"/>
        <v>136529.2</v>
      </c>
      <c r="T98" s="24">
        <f t="shared" si="22"/>
        <v>131376.30000000002</v>
      </c>
      <c r="U98" s="24">
        <f t="shared" si="22"/>
        <v>123143.9</v>
      </c>
      <c r="V98" s="24">
        <f t="shared" si="22"/>
        <v>116884.7</v>
      </c>
      <c r="W98" s="24">
        <f t="shared" si="22"/>
        <v>116884.7</v>
      </c>
      <c r="X98" s="24">
        <f t="shared" si="22"/>
        <v>141687.5</v>
      </c>
      <c r="Y98" s="24">
        <f t="shared" si="22"/>
        <v>133084.1</v>
      </c>
      <c r="Z98" s="24">
        <f t="shared" si="22"/>
        <v>123829.09999999999</v>
      </c>
      <c r="AA98" s="24">
        <f t="shared" si="22"/>
        <v>138925.5</v>
      </c>
      <c r="AB98" s="24">
        <f t="shared" si="22"/>
        <v>131376.30000000002</v>
      </c>
      <c r="AC98" s="24">
        <f t="shared" si="22"/>
        <v>123143.9</v>
      </c>
      <c r="AD98" s="123"/>
    </row>
    <row r="99" spans="1:30" s="6" customFormat="1" ht="63" customHeight="1">
      <c r="A99" s="30" t="s">
        <v>607</v>
      </c>
      <c r="B99" s="18" t="s">
        <v>336</v>
      </c>
      <c r="C99" s="23" t="s">
        <v>98</v>
      </c>
      <c r="D99" s="100" t="s">
        <v>651</v>
      </c>
      <c r="E99" s="55" t="s">
        <v>714</v>
      </c>
      <c r="F99" s="17" t="s">
        <v>680</v>
      </c>
      <c r="G99" s="55" t="s">
        <v>506</v>
      </c>
      <c r="H99" s="55" t="s">
        <v>459</v>
      </c>
      <c r="I99" s="18" t="s">
        <v>55</v>
      </c>
      <c r="J99" s="160" t="s">
        <v>221</v>
      </c>
      <c r="K99" s="166"/>
      <c r="L99" s="26">
        <f aca="true" t="shared" si="23" ref="L99:AC99">SUM(L100:L107)</f>
        <v>63783.3</v>
      </c>
      <c r="M99" s="26">
        <f t="shared" si="23"/>
        <v>62858.9</v>
      </c>
      <c r="N99" s="24">
        <f t="shared" si="23"/>
        <v>66423</v>
      </c>
      <c r="O99" s="26">
        <f t="shared" si="23"/>
        <v>66472.2</v>
      </c>
      <c r="P99" s="26">
        <f t="shared" si="23"/>
        <v>66701.4</v>
      </c>
      <c r="Q99" s="26">
        <f t="shared" si="23"/>
        <v>66701.4</v>
      </c>
      <c r="R99" s="26">
        <f t="shared" si="23"/>
        <v>63040.19999999999</v>
      </c>
      <c r="S99" s="26">
        <f t="shared" si="23"/>
        <v>62115.7</v>
      </c>
      <c r="T99" s="24">
        <f t="shared" si="23"/>
        <v>65831.70000000001</v>
      </c>
      <c r="U99" s="26">
        <f t="shared" si="23"/>
        <v>65886.09999999999</v>
      </c>
      <c r="V99" s="26">
        <f t="shared" si="23"/>
        <v>66103.9</v>
      </c>
      <c r="W99" s="26">
        <f t="shared" si="23"/>
        <v>66103.9</v>
      </c>
      <c r="X99" s="26">
        <f t="shared" si="23"/>
        <v>63783.3</v>
      </c>
      <c r="Y99" s="24">
        <f t="shared" si="23"/>
        <v>66423</v>
      </c>
      <c r="Z99" s="26">
        <f t="shared" si="23"/>
        <v>66472.2</v>
      </c>
      <c r="AA99" s="26">
        <f t="shared" si="23"/>
        <v>63040.19999999999</v>
      </c>
      <c r="AB99" s="24">
        <f t="shared" si="23"/>
        <v>65831.70000000001</v>
      </c>
      <c r="AC99" s="26">
        <f t="shared" si="23"/>
        <v>65886.09999999999</v>
      </c>
      <c r="AD99" s="131" t="s">
        <v>103</v>
      </c>
    </row>
    <row r="100" spans="1:30" s="6" customFormat="1" ht="63">
      <c r="A100" s="29" t="s">
        <v>567</v>
      </c>
      <c r="B100" s="13"/>
      <c r="C100" s="21"/>
      <c r="D100" s="56"/>
      <c r="E100" s="57"/>
      <c r="F100" s="21" t="s">
        <v>456</v>
      </c>
      <c r="G100" s="56" t="s">
        <v>507</v>
      </c>
      <c r="H100" s="57" t="s">
        <v>508</v>
      </c>
      <c r="I100" s="19"/>
      <c r="J100" s="160" t="s">
        <v>730</v>
      </c>
      <c r="K100" s="161"/>
      <c r="L100" s="12">
        <v>27993.9</v>
      </c>
      <c r="M100" s="12">
        <v>27069.6</v>
      </c>
      <c r="N100" s="27">
        <v>28532.4</v>
      </c>
      <c r="O100" s="12">
        <v>28781.5</v>
      </c>
      <c r="P100" s="12">
        <v>29015.7</v>
      </c>
      <c r="Q100" s="12">
        <v>29015.7</v>
      </c>
      <c r="R100" s="12">
        <v>27543.7</v>
      </c>
      <c r="S100" s="12">
        <v>26619.4</v>
      </c>
      <c r="T100" s="27">
        <v>28238.2</v>
      </c>
      <c r="U100" s="12">
        <v>28475.4</v>
      </c>
      <c r="V100" s="12">
        <v>28698.2</v>
      </c>
      <c r="W100" s="12">
        <v>28698.2</v>
      </c>
      <c r="X100" s="12">
        <v>27993.9</v>
      </c>
      <c r="Y100" s="27">
        <v>28532.4</v>
      </c>
      <c r="Z100" s="12">
        <v>28781.5</v>
      </c>
      <c r="AA100" s="12">
        <v>27543.7</v>
      </c>
      <c r="AB100" s="27">
        <v>28238.2</v>
      </c>
      <c r="AC100" s="12">
        <v>28475.4</v>
      </c>
      <c r="AD100" s="123"/>
    </row>
    <row r="101" spans="1:30" s="6" customFormat="1" ht="63">
      <c r="A101" s="29" t="s">
        <v>568</v>
      </c>
      <c r="B101" s="13"/>
      <c r="C101" s="21"/>
      <c r="D101" s="56"/>
      <c r="E101" s="57"/>
      <c r="F101" s="21" t="s">
        <v>456</v>
      </c>
      <c r="G101" s="56" t="s">
        <v>43</v>
      </c>
      <c r="H101" s="57" t="s">
        <v>508</v>
      </c>
      <c r="I101" s="19"/>
      <c r="J101" s="160" t="s">
        <v>730</v>
      </c>
      <c r="K101" s="161"/>
      <c r="L101" s="12">
        <v>1780.6</v>
      </c>
      <c r="M101" s="12">
        <v>1780.6</v>
      </c>
      <c r="N101" s="27">
        <v>1859.6</v>
      </c>
      <c r="O101" s="12">
        <v>1859.6</v>
      </c>
      <c r="P101" s="12">
        <v>1859.6</v>
      </c>
      <c r="Q101" s="12">
        <v>1859.6</v>
      </c>
      <c r="R101" s="12">
        <v>1780.6</v>
      </c>
      <c r="S101" s="12">
        <v>1780.6</v>
      </c>
      <c r="T101" s="27">
        <v>1859.6</v>
      </c>
      <c r="U101" s="12">
        <v>1859.6</v>
      </c>
      <c r="V101" s="12">
        <v>1859.6</v>
      </c>
      <c r="W101" s="12">
        <v>1859.6</v>
      </c>
      <c r="X101" s="12">
        <v>1780.6</v>
      </c>
      <c r="Y101" s="27">
        <v>1859.6</v>
      </c>
      <c r="Z101" s="12">
        <v>1859.6</v>
      </c>
      <c r="AA101" s="12">
        <v>1780.6</v>
      </c>
      <c r="AB101" s="27">
        <v>1859.6</v>
      </c>
      <c r="AC101" s="12">
        <v>1859.6</v>
      </c>
      <c r="AD101" s="123"/>
    </row>
    <row r="102" spans="1:30" s="6" customFormat="1" ht="72">
      <c r="A102" s="29" t="s">
        <v>569</v>
      </c>
      <c r="B102" s="13"/>
      <c r="C102" s="21"/>
      <c r="D102" s="57"/>
      <c r="E102" s="57"/>
      <c r="F102" s="21" t="s">
        <v>406</v>
      </c>
      <c r="G102" s="57" t="s">
        <v>509</v>
      </c>
      <c r="H102" s="57" t="s">
        <v>510</v>
      </c>
      <c r="I102" s="19"/>
      <c r="J102" s="160" t="s">
        <v>731</v>
      </c>
      <c r="K102" s="161"/>
      <c r="L102" s="12">
        <v>14633.3</v>
      </c>
      <c r="M102" s="12">
        <v>14633.3</v>
      </c>
      <c r="N102" s="27">
        <v>15730</v>
      </c>
      <c r="O102" s="12">
        <v>15730</v>
      </c>
      <c r="P102" s="12">
        <v>15730</v>
      </c>
      <c r="Q102" s="12">
        <v>15730</v>
      </c>
      <c r="R102" s="12">
        <v>14558.4</v>
      </c>
      <c r="S102" s="12">
        <v>14558.4</v>
      </c>
      <c r="T102" s="27">
        <v>15580</v>
      </c>
      <c r="U102" s="12">
        <v>15580</v>
      </c>
      <c r="V102" s="12">
        <v>15580</v>
      </c>
      <c r="W102" s="12">
        <v>15580</v>
      </c>
      <c r="X102" s="12">
        <v>14633.3</v>
      </c>
      <c r="Y102" s="27">
        <v>15730</v>
      </c>
      <c r="Z102" s="12">
        <v>15730</v>
      </c>
      <c r="AA102" s="12">
        <v>14558.4</v>
      </c>
      <c r="AB102" s="27">
        <v>15580</v>
      </c>
      <c r="AC102" s="12">
        <v>15580</v>
      </c>
      <c r="AD102" s="123"/>
    </row>
    <row r="103" spans="1:30" s="6" customFormat="1" ht="63">
      <c r="A103" s="29" t="s">
        <v>572</v>
      </c>
      <c r="B103" s="13"/>
      <c r="C103" s="21"/>
      <c r="D103" s="57"/>
      <c r="E103" s="57"/>
      <c r="F103" s="21" t="s">
        <v>403</v>
      </c>
      <c r="G103" s="57" t="s">
        <v>511</v>
      </c>
      <c r="H103" s="57" t="s">
        <v>512</v>
      </c>
      <c r="I103" s="19"/>
      <c r="J103" s="160" t="s">
        <v>734</v>
      </c>
      <c r="K103" s="161"/>
      <c r="L103" s="12">
        <v>12447.9</v>
      </c>
      <c r="M103" s="12">
        <v>12447.8</v>
      </c>
      <c r="N103" s="27">
        <v>13137.6</v>
      </c>
      <c r="O103" s="12">
        <v>12977.7</v>
      </c>
      <c r="P103" s="12">
        <v>12972.7</v>
      </c>
      <c r="Q103" s="12">
        <v>12972.7</v>
      </c>
      <c r="R103" s="12">
        <v>12308.1</v>
      </c>
      <c r="S103" s="12">
        <v>12307.9</v>
      </c>
      <c r="T103" s="27">
        <v>13070.5</v>
      </c>
      <c r="U103" s="12">
        <v>12927.7</v>
      </c>
      <c r="V103" s="12">
        <v>12922.7</v>
      </c>
      <c r="W103" s="12">
        <v>12922.7</v>
      </c>
      <c r="X103" s="12">
        <v>12447.9</v>
      </c>
      <c r="Y103" s="27">
        <v>13137.6</v>
      </c>
      <c r="Z103" s="12">
        <v>12977.7</v>
      </c>
      <c r="AA103" s="12">
        <v>12308.1</v>
      </c>
      <c r="AB103" s="27">
        <v>13070.5</v>
      </c>
      <c r="AC103" s="12">
        <v>12927.7</v>
      </c>
      <c r="AD103" s="123"/>
    </row>
    <row r="104" spans="1:30" s="6" customFormat="1" ht="63">
      <c r="A104" s="29" t="s">
        <v>573</v>
      </c>
      <c r="B104" s="13"/>
      <c r="C104" s="21"/>
      <c r="D104" s="57"/>
      <c r="E104" s="57"/>
      <c r="F104" s="21" t="s">
        <v>681</v>
      </c>
      <c r="G104" s="57" t="s">
        <v>513</v>
      </c>
      <c r="H104" s="57" t="s">
        <v>200</v>
      </c>
      <c r="I104" s="19"/>
      <c r="J104" s="160" t="s">
        <v>728</v>
      </c>
      <c r="K104" s="161"/>
      <c r="L104" s="12">
        <v>1931.9</v>
      </c>
      <c r="M104" s="12">
        <v>1931.9</v>
      </c>
      <c r="N104" s="27">
        <v>1878.4</v>
      </c>
      <c r="O104" s="12">
        <v>1859.5</v>
      </c>
      <c r="P104" s="12">
        <v>1859.5</v>
      </c>
      <c r="Q104" s="12">
        <v>1859.5</v>
      </c>
      <c r="R104" s="12">
        <v>1931.9</v>
      </c>
      <c r="S104" s="12">
        <v>1931.9</v>
      </c>
      <c r="T104" s="27">
        <v>1878.4</v>
      </c>
      <c r="U104" s="12">
        <v>1859.5</v>
      </c>
      <c r="V104" s="12">
        <v>1859.5</v>
      </c>
      <c r="W104" s="12">
        <v>1859.5</v>
      </c>
      <c r="X104" s="12">
        <v>1931.9</v>
      </c>
      <c r="Y104" s="27">
        <v>1878.4</v>
      </c>
      <c r="Z104" s="12">
        <v>1859.5</v>
      </c>
      <c r="AA104" s="12">
        <v>1931.9</v>
      </c>
      <c r="AB104" s="27">
        <v>1878.4</v>
      </c>
      <c r="AC104" s="12">
        <v>1859.5</v>
      </c>
      <c r="AD104" s="123"/>
    </row>
    <row r="105" spans="1:30" s="6" customFormat="1" ht="27" customHeight="1">
      <c r="A105" s="29" t="s">
        <v>574</v>
      </c>
      <c r="B105" s="13"/>
      <c r="C105" s="21"/>
      <c r="D105" s="57"/>
      <c r="E105" s="57"/>
      <c r="F105" s="21" t="s">
        <v>681</v>
      </c>
      <c r="G105" s="57" t="s">
        <v>514</v>
      </c>
      <c r="H105" s="57" t="s">
        <v>200</v>
      </c>
      <c r="I105" s="19"/>
      <c r="J105" s="160" t="s">
        <v>729</v>
      </c>
      <c r="K105" s="161"/>
      <c r="L105" s="12">
        <v>1548.2</v>
      </c>
      <c r="M105" s="12">
        <v>1548.2</v>
      </c>
      <c r="N105" s="27">
        <v>1606.1</v>
      </c>
      <c r="O105" s="12">
        <v>1587.7</v>
      </c>
      <c r="P105" s="12">
        <v>1587.7</v>
      </c>
      <c r="Q105" s="12">
        <v>1587.7</v>
      </c>
      <c r="R105" s="12">
        <v>1548.2</v>
      </c>
      <c r="S105" s="12">
        <v>1548.2</v>
      </c>
      <c r="T105" s="27">
        <v>1606.1</v>
      </c>
      <c r="U105" s="12">
        <v>1587.7</v>
      </c>
      <c r="V105" s="12">
        <v>1587.7</v>
      </c>
      <c r="W105" s="12">
        <v>1587.7</v>
      </c>
      <c r="X105" s="12">
        <v>1548.2</v>
      </c>
      <c r="Y105" s="27">
        <v>1606.1</v>
      </c>
      <c r="Z105" s="12">
        <v>1587.7</v>
      </c>
      <c r="AA105" s="12">
        <v>1548.2</v>
      </c>
      <c r="AB105" s="27">
        <v>1606.1</v>
      </c>
      <c r="AC105" s="12">
        <v>1587.7</v>
      </c>
      <c r="AD105" s="123"/>
    </row>
    <row r="106" spans="1:30" s="6" customFormat="1" ht="63">
      <c r="A106" s="29" t="s">
        <v>575</v>
      </c>
      <c r="B106" s="13"/>
      <c r="C106" s="21"/>
      <c r="D106" s="57"/>
      <c r="E106" s="57"/>
      <c r="F106" s="21" t="s">
        <v>681</v>
      </c>
      <c r="G106" s="57" t="s">
        <v>514</v>
      </c>
      <c r="H106" s="57" t="s">
        <v>200</v>
      </c>
      <c r="I106" s="19"/>
      <c r="J106" s="160" t="s">
        <v>729</v>
      </c>
      <c r="K106" s="161"/>
      <c r="L106" s="12">
        <v>2201.8</v>
      </c>
      <c r="M106" s="12">
        <v>2201.8</v>
      </c>
      <c r="N106" s="27">
        <v>2477.8</v>
      </c>
      <c r="O106" s="12">
        <v>2475.1</v>
      </c>
      <c r="P106" s="12">
        <v>2475.1</v>
      </c>
      <c r="Q106" s="12">
        <v>2475.1</v>
      </c>
      <c r="R106" s="12">
        <v>2123.6</v>
      </c>
      <c r="S106" s="12">
        <v>2123.6</v>
      </c>
      <c r="T106" s="27">
        <v>2397.8</v>
      </c>
      <c r="U106" s="12">
        <v>2395.1</v>
      </c>
      <c r="V106" s="12">
        <v>2395.1</v>
      </c>
      <c r="W106" s="12">
        <v>2395.1</v>
      </c>
      <c r="X106" s="12">
        <v>2201.8</v>
      </c>
      <c r="Y106" s="27">
        <v>2477.8</v>
      </c>
      <c r="Z106" s="12">
        <v>2475.1</v>
      </c>
      <c r="AA106" s="12">
        <v>2123.6</v>
      </c>
      <c r="AB106" s="27">
        <v>2397.8</v>
      </c>
      <c r="AC106" s="12">
        <v>2395.1</v>
      </c>
      <c r="AD106" s="123"/>
    </row>
    <row r="107" spans="1:30" s="6" customFormat="1" ht="72">
      <c r="A107" s="29" t="s">
        <v>576</v>
      </c>
      <c r="B107" s="13"/>
      <c r="C107" s="21"/>
      <c r="D107" s="57"/>
      <c r="E107" s="57"/>
      <c r="F107" s="21" t="s">
        <v>210</v>
      </c>
      <c r="G107" s="57" t="s">
        <v>515</v>
      </c>
      <c r="H107" s="57" t="s">
        <v>516</v>
      </c>
      <c r="I107" s="19"/>
      <c r="J107" s="160" t="s">
        <v>729</v>
      </c>
      <c r="K107" s="161"/>
      <c r="L107" s="12">
        <v>1245.7</v>
      </c>
      <c r="M107" s="12">
        <v>1245.7</v>
      </c>
      <c r="N107" s="27">
        <v>1201.1</v>
      </c>
      <c r="O107" s="12">
        <v>1201.1</v>
      </c>
      <c r="P107" s="12">
        <v>1201.1</v>
      </c>
      <c r="Q107" s="12">
        <v>1201.1</v>
      </c>
      <c r="R107" s="12">
        <v>1245.7</v>
      </c>
      <c r="S107" s="12">
        <v>1245.7</v>
      </c>
      <c r="T107" s="27">
        <v>1201.1</v>
      </c>
      <c r="U107" s="12">
        <v>1201.1</v>
      </c>
      <c r="V107" s="12">
        <v>1201.1</v>
      </c>
      <c r="W107" s="12">
        <v>1201.1</v>
      </c>
      <c r="X107" s="12">
        <v>1245.7</v>
      </c>
      <c r="Y107" s="27">
        <v>1201.1</v>
      </c>
      <c r="Z107" s="12">
        <v>1201.1</v>
      </c>
      <c r="AA107" s="12">
        <v>1245.7</v>
      </c>
      <c r="AB107" s="27">
        <v>1201.1</v>
      </c>
      <c r="AC107" s="12">
        <v>1201.1</v>
      </c>
      <c r="AD107" s="123"/>
    </row>
    <row r="108" spans="1:30" s="6" customFormat="1" ht="92.25" customHeight="1">
      <c r="A108" s="30" t="s">
        <v>652</v>
      </c>
      <c r="B108" s="16" t="s">
        <v>134</v>
      </c>
      <c r="C108" s="23" t="s">
        <v>98</v>
      </c>
      <c r="D108" s="100" t="s">
        <v>654</v>
      </c>
      <c r="E108" s="55" t="s">
        <v>714</v>
      </c>
      <c r="F108" s="23" t="s">
        <v>408</v>
      </c>
      <c r="G108" s="61" t="s">
        <v>40</v>
      </c>
      <c r="H108" s="55" t="s">
        <v>490</v>
      </c>
      <c r="I108" s="18" t="s">
        <v>55</v>
      </c>
      <c r="J108" s="160" t="s">
        <v>222</v>
      </c>
      <c r="K108" s="166"/>
      <c r="L108" s="26">
        <f aca="true" t="shared" si="24" ref="L108:AC108">SUM(L109:L109)</f>
        <v>37557.6</v>
      </c>
      <c r="M108" s="26">
        <f t="shared" si="24"/>
        <v>36043.4</v>
      </c>
      <c r="N108" s="24">
        <f t="shared" si="24"/>
        <v>41344.6</v>
      </c>
      <c r="O108" s="26">
        <f t="shared" si="24"/>
        <v>39094.1</v>
      </c>
      <c r="P108" s="26">
        <f t="shared" si="24"/>
        <v>39533.8</v>
      </c>
      <c r="Q108" s="26">
        <f t="shared" si="24"/>
        <v>39533.8</v>
      </c>
      <c r="R108" s="26">
        <f t="shared" si="24"/>
        <v>35805.3</v>
      </c>
      <c r="S108" s="26">
        <f t="shared" si="24"/>
        <v>34333.5</v>
      </c>
      <c r="T108" s="24">
        <f t="shared" si="24"/>
        <v>40228.1</v>
      </c>
      <c r="U108" s="26">
        <f t="shared" si="24"/>
        <v>38995</v>
      </c>
      <c r="V108" s="26">
        <f t="shared" si="24"/>
        <v>39468</v>
      </c>
      <c r="W108" s="26">
        <f t="shared" si="24"/>
        <v>39468</v>
      </c>
      <c r="X108" s="26">
        <f t="shared" si="24"/>
        <v>37557.6</v>
      </c>
      <c r="Y108" s="24">
        <f t="shared" si="24"/>
        <v>41344.6</v>
      </c>
      <c r="Z108" s="26">
        <f t="shared" si="24"/>
        <v>39094.1</v>
      </c>
      <c r="AA108" s="26">
        <f t="shared" si="24"/>
        <v>35805.3</v>
      </c>
      <c r="AB108" s="24">
        <f t="shared" si="24"/>
        <v>40228.1</v>
      </c>
      <c r="AC108" s="26">
        <f t="shared" si="24"/>
        <v>38995</v>
      </c>
      <c r="AD108" s="131" t="s">
        <v>103</v>
      </c>
    </row>
    <row r="109" spans="1:30" s="6" customFormat="1" ht="72">
      <c r="A109" s="29" t="s">
        <v>653</v>
      </c>
      <c r="B109" s="13"/>
      <c r="C109" s="21"/>
      <c r="D109" s="57"/>
      <c r="E109" s="57"/>
      <c r="F109" s="21" t="s">
        <v>420</v>
      </c>
      <c r="G109" s="57" t="s">
        <v>517</v>
      </c>
      <c r="H109" s="57" t="s">
        <v>518</v>
      </c>
      <c r="I109" s="19"/>
      <c r="J109" s="160" t="s">
        <v>222</v>
      </c>
      <c r="K109" s="161"/>
      <c r="L109" s="12">
        <v>37557.6</v>
      </c>
      <c r="M109" s="12">
        <v>36043.4</v>
      </c>
      <c r="N109" s="27">
        <v>41344.6</v>
      </c>
      <c r="O109" s="12">
        <v>39094.1</v>
      </c>
      <c r="P109" s="12">
        <v>39533.8</v>
      </c>
      <c r="Q109" s="12">
        <v>39533.8</v>
      </c>
      <c r="R109" s="12">
        <v>35805.3</v>
      </c>
      <c r="S109" s="12">
        <v>34333.5</v>
      </c>
      <c r="T109" s="27">
        <v>40228.1</v>
      </c>
      <c r="U109" s="12">
        <v>38995</v>
      </c>
      <c r="V109" s="12">
        <v>39468</v>
      </c>
      <c r="W109" s="12">
        <v>39468</v>
      </c>
      <c r="X109" s="12">
        <v>37557.6</v>
      </c>
      <c r="Y109" s="27">
        <v>41344.6</v>
      </c>
      <c r="Z109" s="12">
        <v>39094.1</v>
      </c>
      <c r="AA109" s="12">
        <v>35805.3</v>
      </c>
      <c r="AB109" s="27">
        <v>40228.1</v>
      </c>
      <c r="AC109" s="12">
        <v>38995</v>
      </c>
      <c r="AD109" s="123"/>
    </row>
    <row r="110" spans="1:30" s="6" customFormat="1" ht="105.75" customHeight="1">
      <c r="A110" s="30" t="s">
        <v>655</v>
      </c>
      <c r="B110" s="18" t="s">
        <v>138</v>
      </c>
      <c r="C110" s="23" t="s">
        <v>98</v>
      </c>
      <c r="D110" s="100" t="s">
        <v>708</v>
      </c>
      <c r="E110" s="55" t="s">
        <v>714</v>
      </c>
      <c r="F110" s="23" t="s">
        <v>408</v>
      </c>
      <c r="G110" s="61" t="s">
        <v>40</v>
      </c>
      <c r="H110" s="55" t="s">
        <v>519</v>
      </c>
      <c r="I110" s="18" t="s">
        <v>55</v>
      </c>
      <c r="J110" s="160" t="s">
        <v>732</v>
      </c>
      <c r="K110" s="166"/>
      <c r="L110" s="26">
        <f aca="true" t="shared" si="25" ref="L110:AC110">SUM(L111:L111)</f>
        <v>266.6</v>
      </c>
      <c r="M110" s="26">
        <f t="shared" si="25"/>
        <v>266.6</v>
      </c>
      <c r="N110" s="24">
        <f t="shared" si="25"/>
        <v>0</v>
      </c>
      <c r="O110" s="26">
        <f t="shared" si="25"/>
        <v>0</v>
      </c>
      <c r="P110" s="26">
        <f t="shared" si="25"/>
        <v>0</v>
      </c>
      <c r="Q110" s="26">
        <f t="shared" si="25"/>
        <v>0</v>
      </c>
      <c r="R110" s="26">
        <f t="shared" si="25"/>
        <v>0</v>
      </c>
      <c r="S110" s="26">
        <f t="shared" si="25"/>
        <v>0</v>
      </c>
      <c r="T110" s="24">
        <f t="shared" si="25"/>
        <v>0</v>
      </c>
      <c r="U110" s="26">
        <f t="shared" si="25"/>
        <v>0</v>
      </c>
      <c r="V110" s="26">
        <f t="shared" si="25"/>
        <v>0</v>
      </c>
      <c r="W110" s="26">
        <f t="shared" si="25"/>
        <v>0</v>
      </c>
      <c r="X110" s="26">
        <f t="shared" si="25"/>
        <v>266.6</v>
      </c>
      <c r="Y110" s="24">
        <f t="shared" si="25"/>
        <v>0</v>
      </c>
      <c r="Z110" s="26">
        <f t="shared" si="25"/>
        <v>0</v>
      </c>
      <c r="AA110" s="26">
        <f t="shared" si="25"/>
        <v>0</v>
      </c>
      <c r="AB110" s="24">
        <f t="shared" si="25"/>
        <v>0</v>
      </c>
      <c r="AC110" s="26">
        <f t="shared" si="25"/>
        <v>0</v>
      </c>
      <c r="AD110" s="131" t="s">
        <v>102</v>
      </c>
    </row>
    <row r="111" spans="1:30" s="6" customFormat="1" ht="25.5">
      <c r="A111" s="29" t="s">
        <v>656</v>
      </c>
      <c r="B111" s="13"/>
      <c r="C111" s="21"/>
      <c r="D111" s="57"/>
      <c r="E111" s="57"/>
      <c r="F111" s="99"/>
      <c r="G111" s="139"/>
      <c r="H111" s="139"/>
      <c r="I111" s="19"/>
      <c r="J111" s="160" t="s">
        <v>732</v>
      </c>
      <c r="K111" s="161"/>
      <c r="L111" s="12">
        <v>266.6</v>
      </c>
      <c r="M111" s="12">
        <v>266.6</v>
      </c>
      <c r="N111" s="27">
        <v>0</v>
      </c>
      <c r="O111" s="12">
        <v>0</v>
      </c>
      <c r="P111" s="12">
        <v>0</v>
      </c>
      <c r="Q111" s="12">
        <v>0</v>
      </c>
      <c r="R111" s="12">
        <v>0</v>
      </c>
      <c r="S111" s="12">
        <v>0</v>
      </c>
      <c r="T111" s="129">
        <v>0</v>
      </c>
      <c r="U111" s="123">
        <v>0</v>
      </c>
      <c r="V111" s="123">
        <v>0</v>
      </c>
      <c r="W111" s="123">
        <v>0</v>
      </c>
      <c r="X111" s="12">
        <v>266.6</v>
      </c>
      <c r="Y111" s="27">
        <v>0</v>
      </c>
      <c r="Z111" s="12">
        <v>0</v>
      </c>
      <c r="AA111" s="12">
        <v>0</v>
      </c>
      <c r="AB111" s="129">
        <v>0</v>
      </c>
      <c r="AC111" s="123">
        <v>0</v>
      </c>
      <c r="AD111" s="123"/>
    </row>
    <row r="112" spans="1:30" s="6" customFormat="1" ht="132">
      <c r="A112" s="30" t="s">
        <v>657</v>
      </c>
      <c r="B112" s="16" t="s">
        <v>182</v>
      </c>
      <c r="C112" s="23" t="s">
        <v>98</v>
      </c>
      <c r="D112" s="100" t="s">
        <v>659</v>
      </c>
      <c r="E112" s="55" t="s">
        <v>714</v>
      </c>
      <c r="F112" s="25" t="s">
        <v>354</v>
      </c>
      <c r="G112" s="55" t="s">
        <v>520</v>
      </c>
      <c r="H112" s="55" t="s">
        <v>521</v>
      </c>
      <c r="I112" s="18" t="s">
        <v>55</v>
      </c>
      <c r="J112" s="160" t="s">
        <v>449</v>
      </c>
      <c r="K112" s="166"/>
      <c r="L112" s="26">
        <f aca="true" t="shared" si="26" ref="L112:AC112">L113</f>
        <v>10880</v>
      </c>
      <c r="M112" s="26">
        <f t="shared" si="26"/>
        <v>10880</v>
      </c>
      <c r="N112" s="24">
        <f t="shared" si="26"/>
        <v>11312.8</v>
      </c>
      <c r="O112" s="26">
        <f t="shared" si="26"/>
        <v>11312.8</v>
      </c>
      <c r="P112" s="26">
        <f t="shared" si="26"/>
        <v>11312.8</v>
      </c>
      <c r="Q112" s="26">
        <f t="shared" si="26"/>
        <v>11312.8</v>
      </c>
      <c r="R112" s="26">
        <f t="shared" si="26"/>
        <v>10880</v>
      </c>
      <c r="S112" s="26">
        <f t="shared" si="26"/>
        <v>10880</v>
      </c>
      <c r="T112" s="24">
        <f t="shared" si="26"/>
        <v>11312.8</v>
      </c>
      <c r="U112" s="26">
        <f t="shared" si="26"/>
        <v>11312.8</v>
      </c>
      <c r="V112" s="26">
        <f t="shared" si="26"/>
        <v>11312.8</v>
      </c>
      <c r="W112" s="26">
        <f t="shared" si="26"/>
        <v>11312.8</v>
      </c>
      <c r="X112" s="26">
        <f t="shared" si="26"/>
        <v>10880</v>
      </c>
      <c r="Y112" s="24">
        <f t="shared" si="26"/>
        <v>11312.8</v>
      </c>
      <c r="Z112" s="26">
        <f t="shared" si="26"/>
        <v>11312.8</v>
      </c>
      <c r="AA112" s="26">
        <f t="shared" si="26"/>
        <v>10880</v>
      </c>
      <c r="AB112" s="24">
        <f t="shared" si="26"/>
        <v>11312.8</v>
      </c>
      <c r="AC112" s="26">
        <f t="shared" si="26"/>
        <v>11312.8</v>
      </c>
      <c r="AD112" s="131" t="s">
        <v>104</v>
      </c>
    </row>
    <row r="113" spans="1:30" s="6" customFormat="1" ht="84">
      <c r="A113" s="29" t="s">
        <v>658</v>
      </c>
      <c r="B113" s="13"/>
      <c r="C113" s="99"/>
      <c r="D113" s="58"/>
      <c r="E113" s="57"/>
      <c r="F113" s="21" t="s">
        <v>355</v>
      </c>
      <c r="G113" s="58"/>
      <c r="H113" s="57" t="s">
        <v>356</v>
      </c>
      <c r="I113" s="19"/>
      <c r="J113" s="160" t="s">
        <v>449</v>
      </c>
      <c r="K113" s="161"/>
      <c r="L113" s="12">
        <v>10880</v>
      </c>
      <c r="M113" s="12">
        <v>10880</v>
      </c>
      <c r="N113" s="27">
        <v>11312.8</v>
      </c>
      <c r="O113" s="12">
        <v>11312.8</v>
      </c>
      <c r="P113" s="12">
        <v>11312.8</v>
      </c>
      <c r="Q113" s="12">
        <v>11312.8</v>
      </c>
      <c r="R113" s="12">
        <v>10880</v>
      </c>
      <c r="S113" s="12">
        <v>10880</v>
      </c>
      <c r="T113" s="27">
        <v>11312.8</v>
      </c>
      <c r="U113" s="12">
        <v>11312.8</v>
      </c>
      <c r="V113" s="12">
        <v>11312.8</v>
      </c>
      <c r="W113" s="12">
        <v>11312.8</v>
      </c>
      <c r="X113" s="12">
        <v>10880</v>
      </c>
      <c r="Y113" s="27">
        <v>11312.8</v>
      </c>
      <c r="Z113" s="12">
        <v>11312.8</v>
      </c>
      <c r="AA113" s="12">
        <v>10880</v>
      </c>
      <c r="AB113" s="27">
        <v>11312.8</v>
      </c>
      <c r="AC113" s="12">
        <v>11312.8</v>
      </c>
      <c r="AD113" s="123"/>
    </row>
    <row r="114" spans="1:30" s="6" customFormat="1" ht="132">
      <c r="A114" s="30" t="s">
        <v>660</v>
      </c>
      <c r="B114" s="18" t="s">
        <v>183</v>
      </c>
      <c r="C114" s="23" t="s">
        <v>98</v>
      </c>
      <c r="D114" s="100" t="s">
        <v>666</v>
      </c>
      <c r="E114" s="55" t="s">
        <v>714</v>
      </c>
      <c r="F114" s="23" t="s">
        <v>254</v>
      </c>
      <c r="G114" s="61" t="s">
        <v>522</v>
      </c>
      <c r="H114" s="59"/>
      <c r="I114" s="18" t="s">
        <v>56</v>
      </c>
      <c r="J114" s="160" t="s">
        <v>557</v>
      </c>
      <c r="K114" s="166"/>
      <c r="L114" s="26">
        <f aca="true" t="shared" si="27" ref="L114:AC114">SUM(L115:L119)</f>
        <v>29200</v>
      </c>
      <c r="M114" s="26">
        <f t="shared" si="27"/>
        <v>29200</v>
      </c>
      <c r="N114" s="24">
        <f t="shared" si="27"/>
        <v>14003.7</v>
      </c>
      <c r="O114" s="26">
        <f t="shared" si="27"/>
        <v>6950</v>
      </c>
      <c r="P114" s="26">
        <f t="shared" si="27"/>
        <v>0</v>
      </c>
      <c r="Q114" s="26">
        <f t="shared" si="27"/>
        <v>0</v>
      </c>
      <c r="R114" s="26">
        <f t="shared" si="27"/>
        <v>29200</v>
      </c>
      <c r="S114" s="26">
        <f t="shared" si="27"/>
        <v>29200</v>
      </c>
      <c r="T114" s="24">
        <f t="shared" si="27"/>
        <v>14003.7</v>
      </c>
      <c r="U114" s="26">
        <f t="shared" si="27"/>
        <v>6950</v>
      </c>
      <c r="V114" s="26">
        <f t="shared" si="27"/>
        <v>0</v>
      </c>
      <c r="W114" s="26">
        <f t="shared" si="27"/>
        <v>0</v>
      </c>
      <c r="X114" s="26">
        <f t="shared" si="27"/>
        <v>29200</v>
      </c>
      <c r="Y114" s="24">
        <f t="shared" si="27"/>
        <v>14003.7</v>
      </c>
      <c r="Z114" s="26">
        <f t="shared" si="27"/>
        <v>6950</v>
      </c>
      <c r="AA114" s="26">
        <f t="shared" si="27"/>
        <v>29200</v>
      </c>
      <c r="AB114" s="24">
        <f t="shared" si="27"/>
        <v>14003.7</v>
      </c>
      <c r="AC114" s="26">
        <f t="shared" si="27"/>
        <v>6950</v>
      </c>
      <c r="AD114" s="131" t="s">
        <v>102</v>
      </c>
    </row>
    <row r="115" spans="1:30" s="6" customFormat="1" ht="96">
      <c r="A115" s="29" t="s">
        <v>661</v>
      </c>
      <c r="B115" s="13"/>
      <c r="C115" s="21"/>
      <c r="D115" s="56"/>
      <c r="E115" s="57"/>
      <c r="F115" s="21" t="s">
        <v>743</v>
      </c>
      <c r="G115" s="56" t="s">
        <v>523</v>
      </c>
      <c r="H115" s="57" t="s">
        <v>704</v>
      </c>
      <c r="I115" s="19"/>
      <c r="J115" s="160" t="s">
        <v>557</v>
      </c>
      <c r="K115" s="161"/>
      <c r="L115" s="12">
        <v>140.5</v>
      </c>
      <c r="M115" s="12">
        <v>140.5</v>
      </c>
      <c r="N115" s="27">
        <v>0</v>
      </c>
      <c r="O115" s="12">
        <v>700</v>
      </c>
      <c r="P115" s="12">
        <v>0</v>
      </c>
      <c r="Q115" s="12">
        <v>0</v>
      </c>
      <c r="R115" s="12">
        <v>140.5</v>
      </c>
      <c r="S115" s="12">
        <v>140.5</v>
      </c>
      <c r="T115" s="27">
        <v>0</v>
      </c>
      <c r="U115" s="12">
        <v>700</v>
      </c>
      <c r="V115" s="12">
        <v>0</v>
      </c>
      <c r="W115" s="12">
        <v>0</v>
      </c>
      <c r="X115" s="12">
        <v>140.5</v>
      </c>
      <c r="Y115" s="27">
        <v>0</v>
      </c>
      <c r="Z115" s="12">
        <v>700</v>
      </c>
      <c r="AA115" s="12">
        <v>140.5</v>
      </c>
      <c r="AB115" s="27">
        <v>0</v>
      </c>
      <c r="AC115" s="12">
        <v>700</v>
      </c>
      <c r="AD115" s="123"/>
    </row>
    <row r="116" spans="1:30" s="6" customFormat="1" ht="96">
      <c r="A116" s="29" t="s">
        <v>662</v>
      </c>
      <c r="B116" s="13"/>
      <c r="C116" s="21"/>
      <c r="D116" s="57"/>
      <c r="E116" s="57"/>
      <c r="F116" s="21" t="s">
        <v>744</v>
      </c>
      <c r="G116" s="57" t="s">
        <v>524</v>
      </c>
      <c r="H116" s="57" t="s">
        <v>704</v>
      </c>
      <c r="I116" s="19"/>
      <c r="J116" s="160" t="s">
        <v>557</v>
      </c>
      <c r="K116" s="161"/>
      <c r="L116" s="12">
        <v>22758.7</v>
      </c>
      <c r="M116" s="12">
        <v>22758.7</v>
      </c>
      <c r="N116" s="27">
        <v>9927</v>
      </c>
      <c r="O116" s="12">
        <v>2950</v>
      </c>
      <c r="P116" s="12">
        <v>0</v>
      </c>
      <c r="Q116" s="12">
        <v>0</v>
      </c>
      <c r="R116" s="12">
        <v>22758.7</v>
      </c>
      <c r="S116" s="12">
        <v>22758.7</v>
      </c>
      <c r="T116" s="27">
        <v>9927</v>
      </c>
      <c r="U116" s="12">
        <v>2950</v>
      </c>
      <c r="V116" s="12">
        <v>0</v>
      </c>
      <c r="W116" s="12">
        <v>0</v>
      </c>
      <c r="X116" s="12">
        <v>22758.7</v>
      </c>
      <c r="Y116" s="27">
        <v>9927</v>
      </c>
      <c r="Z116" s="12">
        <v>2950</v>
      </c>
      <c r="AA116" s="12">
        <v>22758.7</v>
      </c>
      <c r="AB116" s="27">
        <v>9927</v>
      </c>
      <c r="AC116" s="12">
        <v>2950</v>
      </c>
      <c r="AD116" s="123"/>
    </row>
    <row r="117" spans="1:30" s="6" customFormat="1" ht="96">
      <c r="A117" s="29" t="s">
        <v>663</v>
      </c>
      <c r="B117" s="13"/>
      <c r="C117" s="21"/>
      <c r="D117" s="56"/>
      <c r="E117" s="57"/>
      <c r="F117" s="21" t="s">
        <v>744</v>
      </c>
      <c r="G117" s="56" t="s">
        <v>466</v>
      </c>
      <c r="H117" s="57" t="s">
        <v>704</v>
      </c>
      <c r="I117" s="19"/>
      <c r="J117" s="160" t="s">
        <v>557</v>
      </c>
      <c r="K117" s="161"/>
      <c r="L117" s="12">
        <v>200</v>
      </c>
      <c r="M117" s="12">
        <v>200</v>
      </c>
      <c r="N117" s="27">
        <f>200</f>
        <v>200</v>
      </c>
      <c r="O117" s="12">
        <v>300</v>
      </c>
      <c r="P117" s="12">
        <v>0</v>
      </c>
      <c r="Q117" s="12">
        <v>0</v>
      </c>
      <c r="R117" s="12">
        <v>200</v>
      </c>
      <c r="S117" s="12">
        <v>200</v>
      </c>
      <c r="T117" s="27">
        <f>200</f>
        <v>200</v>
      </c>
      <c r="U117" s="12">
        <v>300</v>
      </c>
      <c r="V117" s="12">
        <v>0</v>
      </c>
      <c r="W117" s="12">
        <v>0</v>
      </c>
      <c r="X117" s="12">
        <v>200</v>
      </c>
      <c r="Y117" s="27">
        <f>200</f>
        <v>200</v>
      </c>
      <c r="Z117" s="12">
        <v>300</v>
      </c>
      <c r="AA117" s="12">
        <v>200</v>
      </c>
      <c r="AB117" s="27">
        <f>200</f>
        <v>200</v>
      </c>
      <c r="AC117" s="12">
        <v>300</v>
      </c>
      <c r="AD117" s="123"/>
    </row>
    <row r="118" spans="1:30" s="6" customFormat="1" ht="96">
      <c r="A118" s="29" t="s">
        <v>664</v>
      </c>
      <c r="B118" s="13"/>
      <c r="C118" s="21"/>
      <c r="D118" s="56"/>
      <c r="E118" s="57"/>
      <c r="F118" s="21" t="s">
        <v>743</v>
      </c>
      <c r="G118" s="56" t="s">
        <v>525</v>
      </c>
      <c r="H118" s="57" t="s">
        <v>704</v>
      </c>
      <c r="I118" s="19"/>
      <c r="J118" s="160" t="s">
        <v>557</v>
      </c>
      <c r="K118" s="161"/>
      <c r="L118" s="12">
        <v>5096.4</v>
      </c>
      <c r="M118" s="12">
        <v>5096.4</v>
      </c>
      <c r="N118" s="27">
        <v>3056.7</v>
      </c>
      <c r="O118" s="12">
        <v>2000</v>
      </c>
      <c r="P118" s="12">
        <v>0</v>
      </c>
      <c r="Q118" s="12">
        <v>0</v>
      </c>
      <c r="R118" s="12">
        <v>5096.4</v>
      </c>
      <c r="S118" s="12">
        <v>5096.4</v>
      </c>
      <c r="T118" s="27">
        <v>3056.7</v>
      </c>
      <c r="U118" s="12">
        <v>2000</v>
      </c>
      <c r="V118" s="12">
        <v>0</v>
      </c>
      <c r="W118" s="12">
        <v>0</v>
      </c>
      <c r="X118" s="12">
        <v>5096.4</v>
      </c>
      <c r="Y118" s="27">
        <v>3056.7</v>
      </c>
      <c r="Z118" s="12">
        <v>2000</v>
      </c>
      <c r="AA118" s="12">
        <v>5096.4</v>
      </c>
      <c r="AB118" s="27">
        <v>3056.7</v>
      </c>
      <c r="AC118" s="12">
        <v>2000</v>
      </c>
      <c r="AD118" s="123"/>
    </row>
    <row r="119" spans="1:30" s="6" customFormat="1" ht="96">
      <c r="A119" s="29" t="s">
        <v>665</v>
      </c>
      <c r="B119" s="13"/>
      <c r="C119" s="21"/>
      <c r="D119" s="56"/>
      <c r="E119" s="57"/>
      <c r="F119" s="21" t="s">
        <v>744</v>
      </c>
      <c r="G119" s="56" t="s">
        <v>525</v>
      </c>
      <c r="H119" s="57" t="s">
        <v>704</v>
      </c>
      <c r="I119" s="19"/>
      <c r="J119" s="160" t="s">
        <v>557</v>
      </c>
      <c r="K119" s="161"/>
      <c r="L119" s="12">
        <v>1004.4</v>
      </c>
      <c r="M119" s="12">
        <v>1004.4</v>
      </c>
      <c r="N119" s="27">
        <v>820</v>
      </c>
      <c r="O119" s="12">
        <v>1000</v>
      </c>
      <c r="P119" s="12">
        <v>0</v>
      </c>
      <c r="Q119" s="12">
        <v>0</v>
      </c>
      <c r="R119" s="12">
        <v>1004.4</v>
      </c>
      <c r="S119" s="12">
        <v>1004.4</v>
      </c>
      <c r="T119" s="27">
        <v>820</v>
      </c>
      <c r="U119" s="12">
        <v>1000</v>
      </c>
      <c r="V119" s="12">
        <v>0</v>
      </c>
      <c r="W119" s="12">
        <v>0</v>
      </c>
      <c r="X119" s="12">
        <v>1004.4</v>
      </c>
      <c r="Y119" s="27">
        <v>820</v>
      </c>
      <c r="Z119" s="12">
        <v>1000</v>
      </c>
      <c r="AA119" s="12">
        <v>1004.4</v>
      </c>
      <c r="AB119" s="27">
        <v>820</v>
      </c>
      <c r="AC119" s="12">
        <v>1000</v>
      </c>
      <c r="AD119" s="123"/>
    </row>
    <row r="120" spans="1:30" s="6" customFormat="1" ht="118.5" customHeight="1">
      <c r="A120" s="39" t="s">
        <v>105</v>
      </c>
      <c r="B120" s="40" t="s">
        <v>184</v>
      </c>
      <c r="C120" s="114" t="s">
        <v>7</v>
      </c>
      <c r="D120" s="110" t="s">
        <v>7</v>
      </c>
      <c r="E120" s="110" t="s">
        <v>7</v>
      </c>
      <c r="F120" s="145" t="s">
        <v>7</v>
      </c>
      <c r="G120" s="144" t="s">
        <v>7</v>
      </c>
      <c r="H120" s="144" t="s">
        <v>7</v>
      </c>
      <c r="I120" s="40" t="s">
        <v>7</v>
      </c>
      <c r="J120" s="162" t="s">
        <v>7</v>
      </c>
      <c r="K120" s="165"/>
      <c r="L120" s="24">
        <f aca="true" t="shared" si="28" ref="L120:AC120">L121</f>
        <v>3657.5</v>
      </c>
      <c r="M120" s="24">
        <f t="shared" si="28"/>
        <v>3657.5</v>
      </c>
      <c r="N120" s="24">
        <f t="shared" si="28"/>
        <v>4004.7</v>
      </c>
      <c r="O120" s="24">
        <f t="shared" si="28"/>
        <v>4004.7</v>
      </c>
      <c r="P120" s="24">
        <f t="shared" si="28"/>
        <v>4004.7</v>
      </c>
      <c r="Q120" s="24">
        <f t="shared" si="28"/>
        <v>0</v>
      </c>
      <c r="R120" s="24">
        <f t="shared" si="28"/>
        <v>3594.2000000000003</v>
      </c>
      <c r="S120" s="24">
        <f t="shared" si="28"/>
        <v>3594.2000000000003</v>
      </c>
      <c r="T120" s="24">
        <f t="shared" si="28"/>
        <v>4004.7</v>
      </c>
      <c r="U120" s="24">
        <f t="shared" si="28"/>
        <v>4004.7</v>
      </c>
      <c r="V120" s="24">
        <f t="shared" si="28"/>
        <v>4004.7</v>
      </c>
      <c r="W120" s="24">
        <f t="shared" si="28"/>
        <v>0</v>
      </c>
      <c r="X120" s="24">
        <f t="shared" si="28"/>
        <v>3657.5</v>
      </c>
      <c r="Y120" s="24">
        <f t="shared" si="28"/>
        <v>4004.7</v>
      </c>
      <c r="Z120" s="24">
        <f t="shared" si="28"/>
        <v>4004.7</v>
      </c>
      <c r="AA120" s="24">
        <f t="shared" si="28"/>
        <v>3594.2000000000003</v>
      </c>
      <c r="AB120" s="24">
        <f t="shared" si="28"/>
        <v>4004.7</v>
      </c>
      <c r="AC120" s="24">
        <f t="shared" si="28"/>
        <v>4004.7</v>
      </c>
      <c r="AD120" s="125"/>
    </row>
    <row r="121" spans="1:30" s="6" customFormat="1" ht="60" customHeight="1">
      <c r="A121" s="102" t="s">
        <v>106</v>
      </c>
      <c r="B121" s="103" t="s">
        <v>185</v>
      </c>
      <c r="C121" s="115" t="s">
        <v>7</v>
      </c>
      <c r="D121" s="116" t="s">
        <v>7</v>
      </c>
      <c r="E121" s="117" t="s">
        <v>7</v>
      </c>
      <c r="F121" s="146" t="s">
        <v>7</v>
      </c>
      <c r="G121" s="147" t="s">
        <v>7</v>
      </c>
      <c r="H121" s="148" t="s">
        <v>7</v>
      </c>
      <c r="I121" s="15" t="s">
        <v>7</v>
      </c>
      <c r="J121" s="164" t="s">
        <v>7</v>
      </c>
      <c r="K121" s="165"/>
      <c r="L121" s="27">
        <f aca="true" t="shared" si="29" ref="L121:AC121">L122+L124</f>
        <v>3657.5</v>
      </c>
      <c r="M121" s="27">
        <f t="shared" si="29"/>
        <v>3657.5</v>
      </c>
      <c r="N121" s="27">
        <f t="shared" si="29"/>
        <v>4004.7</v>
      </c>
      <c r="O121" s="27">
        <f t="shared" si="29"/>
        <v>4004.7</v>
      </c>
      <c r="P121" s="27">
        <f t="shared" si="29"/>
        <v>4004.7</v>
      </c>
      <c r="Q121" s="27">
        <f t="shared" si="29"/>
        <v>0</v>
      </c>
      <c r="R121" s="27">
        <f t="shared" si="29"/>
        <v>3594.2000000000003</v>
      </c>
      <c r="S121" s="27">
        <f t="shared" si="29"/>
        <v>3594.2000000000003</v>
      </c>
      <c r="T121" s="27">
        <f t="shared" si="29"/>
        <v>4004.7</v>
      </c>
      <c r="U121" s="27">
        <f t="shared" si="29"/>
        <v>4004.7</v>
      </c>
      <c r="V121" s="27">
        <f t="shared" si="29"/>
        <v>4004.7</v>
      </c>
      <c r="W121" s="27">
        <f t="shared" si="29"/>
        <v>0</v>
      </c>
      <c r="X121" s="27">
        <f t="shared" si="29"/>
        <v>3657.5</v>
      </c>
      <c r="Y121" s="27">
        <f t="shared" si="29"/>
        <v>4004.7</v>
      </c>
      <c r="Z121" s="27">
        <f t="shared" si="29"/>
        <v>4004.7</v>
      </c>
      <c r="AA121" s="27">
        <f t="shared" si="29"/>
        <v>3594.2000000000003</v>
      </c>
      <c r="AB121" s="27">
        <f t="shared" si="29"/>
        <v>4004.7</v>
      </c>
      <c r="AC121" s="27">
        <f t="shared" si="29"/>
        <v>4004.7</v>
      </c>
      <c r="AD121" s="123"/>
    </row>
    <row r="122" spans="1:30" s="6" customFormat="1" ht="136.5" customHeight="1">
      <c r="A122" s="30" t="s">
        <v>107</v>
      </c>
      <c r="B122" s="16" t="s">
        <v>186</v>
      </c>
      <c r="C122" s="25" t="s">
        <v>65</v>
      </c>
      <c r="D122" s="100" t="s">
        <v>667</v>
      </c>
      <c r="E122" s="55" t="s">
        <v>714</v>
      </c>
      <c r="F122" s="23" t="s">
        <v>52</v>
      </c>
      <c r="G122" s="141"/>
      <c r="H122" s="137"/>
      <c r="I122" s="18" t="s">
        <v>66</v>
      </c>
      <c r="J122" s="160" t="s">
        <v>552</v>
      </c>
      <c r="K122" s="166"/>
      <c r="L122" s="66">
        <f aca="true" t="shared" si="30" ref="L122:AC122">L123</f>
        <v>1818.3</v>
      </c>
      <c r="M122" s="66">
        <f t="shared" si="30"/>
        <v>1818.3</v>
      </c>
      <c r="N122" s="27">
        <f t="shared" si="30"/>
        <v>2165.5</v>
      </c>
      <c r="O122" s="66">
        <f t="shared" si="30"/>
        <v>2165.5</v>
      </c>
      <c r="P122" s="66">
        <f t="shared" si="30"/>
        <v>2165.5</v>
      </c>
      <c r="Q122" s="66">
        <f t="shared" si="30"/>
        <v>0</v>
      </c>
      <c r="R122" s="66">
        <f t="shared" si="30"/>
        <v>1805.4</v>
      </c>
      <c r="S122" s="66">
        <f t="shared" si="30"/>
        <v>1805.4</v>
      </c>
      <c r="T122" s="27">
        <f t="shared" si="30"/>
        <v>2165.5</v>
      </c>
      <c r="U122" s="66">
        <f t="shared" si="30"/>
        <v>2165.5</v>
      </c>
      <c r="V122" s="66">
        <f t="shared" si="30"/>
        <v>2165.5</v>
      </c>
      <c r="W122" s="66">
        <f t="shared" si="30"/>
        <v>0</v>
      </c>
      <c r="X122" s="66">
        <f t="shared" si="30"/>
        <v>1818.3</v>
      </c>
      <c r="Y122" s="27">
        <f t="shared" si="30"/>
        <v>2165.5</v>
      </c>
      <c r="Z122" s="66">
        <f t="shared" si="30"/>
        <v>2165.5</v>
      </c>
      <c r="AA122" s="66">
        <f t="shared" si="30"/>
        <v>1805.4</v>
      </c>
      <c r="AB122" s="27">
        <f t="shared" si="30"/>
        <v>2165.5</v>
      </c>
      <c r="AC122" s="66">
        <f t="shared" si="30"/>
        <v>2165.5</v>
      </c>
      <c r="AD122" s="131" t="s">
        <v>102</v>
      </c>
    </row>
    <row r="123" spans="1:30" s="6" customFormat="1" ht="53.25" customHeight="1">
      <c r="A123" s="29" t="s">
        <v>439</v>
      </c>
      <c r="B123" s="10"/>
      <c r="C123" s="21"/>
      <c r="D123" s="64"/>
      <c r="E123" s="58"/>
      <c r="F123" s="99"/>
      <c r="G123" s="60"/>
      <c r="H123" s="80"/>
      <c r="I123" s="19"/>
      <c r="J123" s="160" t="s">
        <v>552</v>
      </c>
      <c r="K123" s="161"/>
      <c r="L123" s="12">
        <v>1818.3</v>
      </c>
      <c r="M123" s="12">
        <v>1818.3</v>
      </c>
      <c r="N123" s="27">
        <v>2165.5</v>
      </c>
      <c r="O123" s="12">
        <v>2165.5</v>
      </c>
      <c r="P123" s="12">
        <v>2165.5</v>
      </c>
      <c r="Q123" s="12">
        <v>0</v>
      </c>
      <c r="R123" s="12">
        <v>1805.4</v>
      </c>
      <c r="S123" s="12">
        <v>1805.4</v>
      </c>
      <c r="T123" s="27">
        <v>2165.5</v>
      </c>
      <c r="U123" s="12">
        <v>2165.5</v>
      </c>
      <c r="V123" s="12">
        <v>2165.5</v>
      </c>
      <c r="W123" s="12">
        <v>0</v>
      </c>
      <c r="X123" s="12">
        <v>1818.3</v>
      </c>
      <c r="Y123" s="27">
        <v>2165.5</v>
      </c>
      <c r="Z123" s="12">
        <v>2165.5</v>
      </c>
      <c r="AA123" s="12">
        <v>1805.4</v>
      </c>
      <c r="AB123" s="27">
        <v>2165.5</v>
      </c>
      <c r="AC123" s="12">
        <v>2165.5</v>
      </c>
      <c r="AD123" s="123"/>
    </row>
    <row r="124" spans="1:30" s="6" customFormat="1" ht="168">
      <c r="A124" s="30" t="s">
        <v>587</v>
      </c>
      <c r="B124" s="16" t="s">
        <v>187</v>
      </c>
      <c r="C124" s="23" t="s">
        <v>98</v>
      </c>
      <c r="D124" s="100" t="s">
        <v>667</v>
      </c>
      <c r="E124" s="55" t="s">
        <v>714</v>
      </c>
      <c r="F124" s="25" t="s">
        <v>698</v>
      </c>
      <c r="G124" s="55" t="s">
        <v>528</v>
      </c>
      <c r="H124" s="55" t="s">
        <v>531</v>
      </c>
      <c r="I124" s="18" t="s">
        <v>127</v>
      </c>
      <c r="J124" s="160" t="s">
        <v>223</v>
      </c>
      <c r="K124" s="166"/>
      <c r="L124" s="66">
        <f aca="true" t="shared" si="31" ref="L124:AC124">L125+L126</f>
        <v>1839.1999999999998</v>
      </c>
      <c r="M124" s="66">
        <f t="shared" si="31"/>
        <v>1839.1999999999998</v>
      </c>
      <c r="N124" s="27">
        <f t="shared" si="31"/>
        <v>1839.1999999999998</v>
      </c>
      <c r="O124" s="66">
        <f t="shared" si="31"/>
        <v>1839.1999999999998</v>
      </c>
      <c r="P124" s="66">
        <f t="shared" si="31"/>
        <v>1839.1999999999998</v>
      </c>
      <c r="Q124" s="66">
        <f t="shared" si="31"/>
        <v>0</v>
      </c>
      <c r="R124" s="66">
        <f t="shared" si="31"/>
        <v>1788.8000000000002</v>
      </c>
      <c r="S124" s="66">
        <f t="shared" si="31"/>
        <v>1788.8000000000002</v>
      </c>
      <c r="T124" s="27">
        <f t="shared" si="31"/>
        <v>1839.1999999999998</v>
      </c>
      <c r="U124" s="66">
        <f t="shared" si="31"/>
        <v>1839.1999999999998</v>
      </c>
      <c r="V124" s="66">
        <f t="shared" si="31"/>
        <v>1839.1999999999998</v>
      </c>
      <c r="W124" s="66">
        <f t="shared" si="31"/>
        <v>0</v>
      </c>
      <c r="X124" s="66">
        <f t="shared" si="31"/>
        <v>1839.1999999999998</v>
      </c>
      <c r="Y124" s="27">
        <f t="shared" si="31"/>
        <v>1839.1999999999998</v>
      </c>
      <c r="Z124" s="66">
        <f t="shared" si="31"/>
        <v>1839.1999999999998</v>
      </c>
      <c r="AA124" s="66">
        <f t="shared" si="31"/>
        <v>1788.8000000000002</v>
      </c>
      <c r="AB124" s="27">
        <f t="shared" si="31"/>
        <v>1839.1999999999998</v>
      </c>
      <c r="AC124" s="66">
        <f t="shared" si="31"/>
        <v>1839.1999999999998</v>
      </c>
      <c r="AD124" s="131" t="s">
        <v>102</v>
      </c>
    </row>
    <row r="125" spans="1:30" s="6" customFormat="1" ht="117.75">
      <c r="A125" s="29" t="s">
        <v>444</v>
      </c>
      <c r="B125" s="10"/>
      <c r="C125" s="22" t="s">
        <v>696</v>
      </c>
      <c r="D125" s="57" t="s">
        <v>527</v>
      </c>
      <c r="E125" s="57" t="s">
        <v>529</v>
      </c>
      <c r="F125" s="22" t="s">
        <v>696</v>
      </c>
      <c r="G125" s="57" t="s">
        <v>527</v>
      </c>
      <c r="H125" s="57" t="s">
        <v>529</v>
      </c>
      <c r="I125" s="128"/>
      <c r="J125" s="160" t="s">
        <v>223</v>
      </c>
      <c r="K125" s="161"/>
      <c r="L125" s="12">
        <v>1216.1</v>
      </c>
      <c r="M125" s="12">
        <v>1216.1</v>
      </c>
      <c r="N125" s="27">
        <v>1216.1</v>
      </c>
      <c r="O125" s="12">
        <v>1216.1</v>
      </c>
      <c r="P125" s="12">
        <v>1216.1</v>
      </c>
      <c r="Q125" s="12">
        <v>0</v>
      </c>
      <c r="R125" s="12">
        <v>1165.7</v>
      </c>
      <c r="S125" s="12">
        <v>1165.7</v>
      </c>
      <c r="T125" s="27">
        <v>1216.1</v>
      </c>
      <c r="U125" s="12">
        <v>1216.1</v>
      </c>
      <c r="V125" s="12">
        <v>1216.1</v>
      </c>
      <c r="W125" s="12">
        <v>0</v>
      </c>
      <c r="X125" s="12">
        <v>1216.1</v>
      </c>
      <c r="Y125" s="27">
        <v>1216.1</v>
      </c>
      <c r="Z125" s="12">
        <v>1216.1</v>
      </c>
      <c r="AA125" s="12">
        <v>1165.7</v>
      </c>
      <c r="AB125" s="27">
        <v>1216.1</v>
      </c>
      <c r="AC125" s="12">
        <v>1216.1</v>
      </c>
      <c r="AD125" s="123"/>
    </row>
    <row r="126" spans="1:30" s="6" customFormat="1" ht="117.75">
      <c r="A126" s="29" t="s">
        <v>0</v>
      </c>
      <c r="B126" s="10"/>
      <c r="C126" s="22" t="s">
        <v>697</v>
      </c>
      <c r="D126" s="57" t="s">
        <v>526</v>
      </c>
      <c r="E126" s="57" t="s">
        <v>530</v>
      </c>
      <c r="F126" s="22" t="s">
        <v>697</v>
      </c>
      <c r="G126" s="57" t="s">
        <v>526</v>
      </c>
      <c r="H126" s="57" t="s">
        <v>530</v>
      </c>
      <c r="I126" s="128"/>
      <c r="J126" s="160" t="s">
        <v>223</v>
      </c>
      <c r="K126" s="161"/>
      <c r="L126" s="12">
        <v>623.1</v>
      </c>
      <c r="M126" s="12">
        <v>623.1</v>
      </c>
      <c r="N126" s="27">
        <v>623.1</v>
      </c>
      <c r="O126" s="12">
        <v>623.1</v>
      </c>
      <c r="P126" s="12">
        <v>623.1</v>
      </c>
      <c r="Q126" s="12">
        <v>0</v>
      </c>
      <c r="R126" s="12">
        <v>623.1</v>
      </c>
      <c r="S126" s="12">
        <v>623.1</v>
      </c>
      <c r="T126" s="27">
        <v>623.1</v>
      </c>
      <c r="U126" s="12">
        <v>623.1</v>
      </c>
      <c r="V126" s="12">
        <v>623.1</v>
      </c>
      <c r="W126" s="12">
        <v>0</v>
      </c>
      <c r="X126" s="12">
        <v>623.1</v>
      </c>
      <c r="Y126" s="27">
        <v>623.1</v>
      </c>
      <c r="Z126" s="12">
        <v>623.1</v>
      </c>
      <c r="AA126" s="12">
        <v>623.1</v>
      </c>
      <c r="AB126" s="27">
        <v>623.1</v>
      </c>
      <c r="AC126" s="12">
        <v>623.1</v>
      </c>
      <c r="AD126" s="125"/>
    </row>
    <row r="127" spans="1:30" s="42" customFormat="1" ht="78.75" customHeight="1">
      <c r="A127" s="39" t="s">
        <v>590</v>
      </c>
      <c r="B127" s="40" t="s">
        <v>188</v>
      </c>
      <c r="C127" s="114" t="s">
        <v>7</v>
      </c>
      <c r="D127" s="110" t="s">
        <v>7</v>
      </c>
      <c r="E127" s="110" t="s">
        <v>7</v>
      </c>
      <c r="F127" s="145" t="s">
        <v>7</v>
      </c>
      <c r="G127" s="144" t="s">
        <v>7</v>
      </c>
      <c r="H127" s="144" t="s">
        <v>7</v>
      </c>
      <c r="I127" s="40" t="s">
        <v>7</v>
      </c>
      <c r="J127" s="162" t="s">
        <v>7</v>
      </c>
      <c r="K127" s="163"/>
      <c r="L127" s="24">
        <f aca="true" t="shared" si="32" ref="L127:AA128">L128</f>
        <v>1869.5</v>
      </c>
      <c r="M127" s="24">
        <f t="shared" si="32"/>
        <v>1869.5</v>
      </c>
      <c r="N127" s="24">
        <f t="shared" si="32"/>
        <v>2055.5</v>
      </c>
      <c r="O127" s="24">
        <f t="shared" si="32"/>
        <v>0</v>
      </c>
      <c r="P127" s="24">
        <f t="shared" si="32"/>
        <v>0</v>
      </c>
      <c r="Q127" s="24">
        <f t="shared" si="32"/>
        <v>0</v>
      </c>
      <c r="R127" s="24">
        <f t="shared" si="32"/>
        <v>1869.5</v>
      </c>
      <c r="S127" s="24">
        <f t="shared" si="32"/>
        <v>1869.5</v>
      </c>
      <c r="T127" s="24">
        <f t="shared" si="32"/>
        <v>2055.5</v>
      </c>
      <c r="U127" s="24">
        <f t="shared" si="32"/>
        <v>0</v>
      </c>
      <c r="V127" s="24">
        <f t="shared" si="32"/>
        <v>0</v>
      </c>
      <c r="W127" s="24">
        <f t="shared" si="32"/>
        <v>0</v>
      </c>
      <c r="X127" s="24">
        <f t="shared" si="32"/>
        <v>1869.5</v>
      </c>
      <c r="Y127" s="24">
        <f t="shared" si="32"/>
        <v>2055.5</v>
      </c>
      <c r="Z127" s="24">
        <f t="shared" si="32"/>
        <v>0</v>
      </c>
      <c r="AA127" s="24">
        <f t="shared" si="32"/>
        <v>1869.5</v>
      </c>
      <c r="AB127" s="24">
        <f>AB128</f>
        <v>2055.5</v>
      </c>
      <c r="AC127" s="24">
        <f>AC128</f>
        <v>0</v>
      </c>
      <c r="AD127" s="123"/>
    </row>
    <row r="128" spans="1:30" s="6" customFormat="1" ht="60.75" customHeight="1">
      <c r="A128" s="102" t="s">
        <v>591</v>
      </c>
      <c r="B128" s="107" t="s">
        <v>593</v>
      </c>
      <c r="C128" s="105" t="s">
        <v>98</v>
      </c>
      <c r="D128" s="106" t="s">
        <v>668</v>
      </c>
      <c r="E128" s="104" t="s">
        <v>714</v>
      </c>
      <c r="F128" s="132" t="s">
        <v>201</v>
      </c>
      <c r="G128" s="149"/>
      <c r="H128" s="150"/>
      <c r="I128" s="15"/>
      <c r="J128" s="164" t="s">
        <v>224</v>
      </c>
      <c r="K128" s="165"/>
      <c r="L128" s="27">
        <f t="shared" si="32"/>
        <v>1869.5</v>
      </c>
      <c r="M128" s="27">
        <f t="shared" si="32"/>
        <v>1869.5</v>
      </c>
      <c r="N128" s="27">
        <f t="shared" si="32"/>
        <v>2055.5</v>
      </c>
      <c r="O128" s="27">
        <f t="shared" si="32"/>
        <v>0</v>
      </c>
      <c r="P128" s="27">
        <f t="shared" si="32"/>
        <v>0</v>
      </c>
      <c r="Q128" s="27">
        <f t="shared" si="32"/>
        <v>0</v>
      </c>
      <c r="R128" s="27">
        <f t="shared" si="32"/>
        <v>1869.5</v>
      </c>
      <c r="S128" s="27">
        <f t="shared" si="32"/>
        <v>1869.5</v>
      </c>
      <c r="T128" s="27">
        <f t="shared" si="32"/>
        <v>2055.5</v>
      </c>
      <c r="U128" s="27">
        <f t="shared" si="32"/>
        <v>0</v>
      </c>
      <c r="V128" s="27">
        <f t="shared" si="32"/>
        <v>0</v>
      </c>
      <c r="W128" s="27">
        <f t="shared" si="32"/>
        <v>0</v>
      </c>
      <c r="X128" s="27">
        <f t="shared" si="32"/>
        <v>1869.5</v>
      </c>
      <c r="Y128" s="27">
        <f t="shared" si="32"/>
        <v>2055.5</v>
      </c>
      <c r="Z128" s="27">
        <f t="shared" si="32"/>
        <v>0</v>
      </c>
      <c r="AA128" s="27">
        <f t="shared" si="32"/>
        <v>1869.5</v>
      </c>
      <c r="AB128" s="27">
        <f>AB129</f>
        <v>2055.5</v>
      </c>
      <c r="AC128" s="27">
        <f>AC129</f>
        <v>0</v>
      </c>
      <c r="AD128" s="123"/>
    </row>
    <row r="129" spans="1:30" s="6" customFormat="1" ht="78.75" customHeight="1">
      <c r="A129" s="30" t="s">
        <v>592</v>
      </c>
      <c r="B129" s="108" t="s">
        <v>189</v>
      </c>
      <c r="C129" s="23" t="s">
        <v>98</v>
      </c>
      <c r="D129" s="100" t="s">
        <v>669</v>
      </c>
      <c r="E129" s="55" t="s">
        <v>714</v>
      </c>
      <c r="F129" s="136"/>
      <c r="G129" s="141"/>
      <c r="H129" s="137"/>
      <c r="I129" s="18"/>
      <c r="J129" s="160" t="s">
        <v>224</v>
      </c>
      <c r="K129" s="166"/>
      <c r="L129" s="66">
        <f aca="true" t="shared" si="33" ref="L129:AC129">L130+L131+L132</f>
        <v>1869.5</v>
      </c>
      <c r="M129" s="66">
        <f t="shared" si="33"/>
        <v>1869.5</v>
      </c>
      <c r="N129" s="27">
        <f t="shared" si="33"/>
        <v>2055.5</v>
      </c>
      <c r="O129" s="66">
        <f t="shared" si="33"/>
        <v>0</v>
      </c>
      <c r="P129" s="66">
        <f t="shared" si="33"/>
        <v>0</v>
      </c>
      <c r="Q129" s="66">
        <f t="shared" si="33"/>
        <v>0</v>
      </c>
      <c r="R129" s="66">
        <f t="shared" si="33"/>
        <v>1869.5</v>
      </c>
      <c r="S129" s="66">
        <f t="shared" si="33"/>
        <v>1869.5</v>
      </c>
      <c r="T129" s="27">
        <f t="shared" si="33"/>
        <v>2055.5</v>
      </c>
      <c r="U129" s="66">
        <f t="shared" si="33"/>
        <v>0</v>
      </c>
      <c r="V129" s="66">
        <f t="shared" si="33"/>
        <v>0</v>
      </c>
      <c r="W129" s="66">
        <f t="shared" si="33"/>
        <v>0</v>
      </c>
      <c r="X129" s="66">
        <f t="shared" si="33"/>
        <v>1869.5</v>
      </c>
      <c r="Y129" s="27">
        <f t="shared" si="33"/>
        <v>2055.5</v>
      </c>
      <c r="Z129" s="66">
        <f t="shared" si="33"/>
        <v>0</v>
      </c>
      <c r="AA129" s="66">
        <f t="shared" si="33"/>
        <v>1869.5</v>
      </c>
      <c r="AB129" s="27">
        <f t="shared" si="33"/>
        <v>2055.5</v>
      </c>
      <c r="AC129" s="66">
        <f t="shared" si="33"/>
        <v>0</v>
      </c>
      <c r="AD129" s="131" t="s">
        <v>102</v>
      </c>
    </row>
    <row r="130" spans="1:30" s="6" customFormat="1" ht="108">
      <c r="A130" s="29" t="s">
        <v>597</v>
      </c>
      <c r="B130" s="13" t="s">
        <v>190</v>
      </c>
      <c r="C130" s="22"/>
      <c r="D130" s="56"/>
      <c r="E130" s="57"/>
      <c r="F130" s="22" t="s">
        <v>350</v>
      </c>
      <c r="G130" s="56" t="s">
        <v>256</v>
      </c>
      <c r="H130" s="57" t="s">
        <v>746</v>
      </c>
      <c r="I130" s="19"/>
      <c r="J130" s="160" t="s">
        <v>561</v>
      </c>
      <c r="K130" s="167"/>
      <c r="L130" s="12">
        <v>1539.1</v>
      </c>
      <c r="M130" s="12">
        <v>1539.1</v>
      </c>
      <c r="N130" s="27">
        <v>1650</v>
      </c>
      <c r="O130" s="12">
        <v>0</v>
      </c>
      <c r="P130" s="12">
        <v>0</v>
      </c>
      <c r="Q130" s="12">
        <v>0</v>
      </c>
      <c r="R130" s="12">
        <v>1539.1</v>
      </c>
      <c r="S130" s="12">
        <v>1539.1</v>
      </c>
      <c r="T130" s="27">
        <v>1650</v>
      </c>
      <c r="U130" s="12">
        <v>0</v>
      </c>
      <c r="V130" s="12">
        <v>0</v>
      </c>
      <c r="W130" s="12">
        <v>0</v>
      </c>
      <c r="X130" s="12">
        <v>1539.1</v>
      </c>
      <c r="Y130" s="27">
        <v>1650</v>
      </c>
      <c r="Z130" s="12">
        <v>0</v>
      </c>
      <c r="AA130" s="12">
        <v>1539.1</v>
      </c>
      <c r="AB130" s="27">
        <v>1650</v>
      </c>
      <c r="AC130" s="12">
        <v>0</v>
      </c>
      <c r="AD130" s="123"/>
    </row>
    <row r="131" spans="1:30" s="6" customFormat="1" ht="108">
      <c r="A131" s="29" t="s">
        <v>95</v>
      </c>
      <c r="B131" s="13" t="s">
        <v>191</v>
      </c>
      <c r="C131" s="22"/>
      <c r="D131" s="56"/>
      <c r="E131" s="57"/>
      <c r="F131" s="22" t="s">
        <v>532</v>
      </c>
      <c r="G131" s="56" t="s">
        <v>256</v>
      </c>
      <c r="H131" s="57" t="s">
        <v>262</v>
      </c>
      <c r="I131" s="19"/>
      <c r="J131" s="160" t="s">
        <v>729</v>
      </c>
      <c r="K131" s="167"/>
      <c r="L131" s="12">
        <v>115.9</v>
      </c>
      <c r="M131" s="12">
        <v>115.9</v>
      </c>
      <c r="N131" s="27">
        <v>120</v>
      </c>
      <c r="O131" s="12">
        <v>0</v>
      </c>
      <c r="P131" s="12">
        <v>0</v>
      </c>
      <c r="Q131" s="12">
        <v>0</v>
      </c>
      <c r="R131" s="12">
        <v>115.9</v>
      </c>
      <c r="S131" s="12">
        <v>115.9</v>
      </c>
      <c r="T131" s="27">
        <v>120</v>
      </c>
      <c r="U131" s="12">
        <v>0</v>
      </c>
      <c r="V131" s="12">
        <v>0</v>
      </c>
      <c r="W131" s="12">
        <v>0</v>
      </c>
      <c r="X131" s="12">
        <v>115.9</v>
      </c>
      <c r="Y131" s="27">
        <v>120</v>
      </c>
      <c r="Z131" s="12">
        <v>0</v>
      </c>
      <c r="AA131" s="12">
        <v>115.9</v>
      </c>
      <c r="AB131" s="27">
        <v>120</v>
      </c>
      <c r="AC131" s="12">
        <v>0</v>
      </c>
      <c r="AD131" s="123"/>
    </row>
    <row r="132" spans="1:30" s="6" customFormat="1" ht="205.5" customHeight="1">
      <c r="A132" s="29" t="s">
        <v>233</v>
      </c>
      <c r="B132" s="13" t="s">
        <v>192</v>
      </c>
      <c r="C132" s="22"/>
      <c r="D132" s="56"/>
      <c r="E132" s="57"/>
      <c r="F132" s="22" t="s">
        <v>533</v>
      </c>
      <c r="G132" s="56" t="s">
        <v>256</v>
      </c>
      <c r="H132" s="57" t="s">
        <v>236</v>
      </c>
      <c r="I132" s="19"/>
      <c r="J132" s="160" t="s">
        <v>451</v>
      </c>
      <c r="K132" s="167"/>
      <c r="L132" s="12">
        <v>214.5</v>
      </c>
      <c r="M132" s="12">
        <v>214.5</v>
      </c>
      <c r="N132" s="27">
        <v>285.5</v>
      </c>
      <c r="O132" s="12">
        <v>0</v>
      </c>
      <c r="P132" s="12">
        <v>0</v>
      </c>
      <c r="Q132" s="12">
        <v>0</v>
      </c>
      <c r="R132" s="12">
        <v>214.5</v>
      </c>
      <c r="S132" s="12">
        <v>214.5</v>
      </c>
      <c r="T132" s="27">
        <v>285.5</v>
      </c>
      <c r="U132" s="12">
        <v>0</v>
      </c>
      <c r="V132" s="12">
        <v>0</v>
      </c>
      <c r="W132" s="12">
        <v>0</v>
      </c>
      <c r="X132" s="12">
        <v>214.5</v>
      </c>
      <c r="Y132" s="27">
        <v>285.5</v>
      </c>
      <c r="Z132" s="12">
        <v>0</v>
      </c>
      <c r="AA132" s="12">
        <v>214.5</v>
      </c>
      <c r="AB132" s="27">
        <v>285.5</v>
      </c>
      <c r="AC132" s="12">
        <v>0</v>
      </c>
      <c r="AD132" s="123"/>
    </row>
    <row r="133" spans="1:30" s="42" customFormat="1" ht="27" customHeight="1">
      <c r="A133" s="111" t="s">
        <v>432</v>
      </c>
      <c r="B133" s="112" t="s">
        <v>225</v>
      </c>
      <c r="C133" s="45" t="s">
        <v>7</v>
      </c>
      <c r="D133" s="112" t="s">
        <v>7</v>
      </c>
      <c r="E133" s="112" t="s">
        <v>7</v>
      </c>
      <c r="F133" s="45" t="s">
        <v>7</v>
      </c>
      <c r="G133" s="112" t="s">
        <v>7</v>
      </c>
      <c r="H133" s="112" t="s">
        <v>7</v>
      </c>
      <c r="I133" s="45" t="s">
        <v>7</v>
      </c>
      <c r="J133" s="168" t="s">
        <v>7</v>
      </c>
      <c r="K133" s="168"/>
      <c r="L133" s="28">
        <f aca="true" t="shared" si="34" ref="L133:AC133">L10</f>
        <v>316062.976</v>
      </c>
      <c r="M133" s="28">
        <f t="shared" si="34"/>
        <v>304728.10000000003</v>
      </c>
      <c r="N133" s="28">
        <f t="shared" si="34"/>
        <v>371906.10000000003</v>
      </c>
      <c r="O133" s="28">
        <f t="shared" si="34"/>
        <v>302986.7</v>
      </c>
      <c r="P133" s="28">
        <f t="shared" si="34"/>
        <v>309414.7</v>
      </c>
      <c r="Q133" s="28">
        <f t="shared" si="34"/>
        <v>305925.6</v>
      </c>
      <c r="R133" s="28">
        <f t="shared" si="34"/>
        <v>297069.67600000004</v>
      </c>
      <c r="S133" s="28">
        <f t="shared" si="34"/>
        <v>286857.30000000005</v>
      </c>
      <c r="T133" s="28">
        <f t="shared" si="34"/>
        <v>320708.4</v>
      </c>
      <c r="U133" s="28">
        <f t="shared" si="34"/>
        <v>276856.60000000003</v>
      </c>
      <c r="V133" s="28">
        <f t="shared" si="34"/>
        <v>277298.10000000003</v>
      </c>
      <c r="W133" s="28">
        <f t="shared" si="34"/>
        <v>273809</v>
      </c>
      <c r="X133" s="28">
        <f t="shared" si="34"/>
        <v>316062.976</v>
      </c>
      <c r="Y133" s="28">
        <f t="shared" si="34"/>
        <v>371906.10000000003</v>
      </c>
      <c r="Z133" s="28">
        <f t="shared" si="34"/>
        <v>302986.7</v>
      </c>
      <c r="AA133" s="28">
        <f t="shared" si="34"/>
        <v>297069.67600000004</v>
      </c>
      <c r="AB133" s="28">
        <f t="shared" si="34"/>
        <v>320708.4</v>
      </c>
      <c r="AC133" s="28">
        <f t="shared" si="34"/>
        <v>276856.60000000003</v>
      </c>
      <c r="AD133" s="130" t="s">
        <v>7</v>
      </c>
    </row>
    <row r="134" spans="10:19" ht="25.5" customHeight="1">
      <c r="J134" s="158"/>
      <c r="K134" s="159"/>
      <c r="N134" s="33"/>
      <c r="O134" s="20"/>
      <c r="P134" s="20"/>
      <c r="Q134" s="20"/>
      <c r="R134" s="73"/>
      <c r="S134" s="73"/>
    </row>
    <row r="135" spans="1:19" ht="26.25" customHeight="1">
      <c r="A135" s="152" t="s">
        <v>118</v>
      </c>
      <c r="B135" s="152"/>
      <c r="C135" s="75"/>
      <c r="D135" s="8"/>
      <c r="E135" s="153" t="s">
        <v>405</v>
      </c>
      <c r="F135" s="153"/>
      <c r="G135" s="153"/>
      <c r="H135" s="153"/>
      <c r="I135" s="153"/>
      <c r="J135" s="153"/>
      <c r="K135" s="153"/>
      <c r="L135" s="153"/>
      <c r="M135" s="153"/>
      <c r="Q135" s="2"/>
      <c r="R135" s="73"/>
      <c r="S135" s="73"/>
    </row>
    <row r="136" spans="1:19" ht="21.75" customHeight="1">
      <c r="A136" s="51" t="s">
        <v>117</v>
      </c>
      <c r="B136" s="11"/>
      <c r="C136" s="7" t="s">
        <v>435</v>
      </c>
      <c r="D136" s="9"/>
      <c r="E136" s="157" t="s">
        <v>434</v>
      </c>
      <c r="F136" s="157"/>
      <c r="G136" s="157"/>
      <c r="H136" s="157"/>
      <c r="I136" s="157"/>
      <c r="J136" s="157"/>
      <c r="K136" s="157"/>
      <c r="L136" s="157"/>
      <c r="M136" s="157"/>
      <c r="Q136" s="2"/>
      <c r="R136" s="73"/>
      <c r="S136" s="73"/>
    </row>
    <row r="137" spans="1:19" ht="21.75" customHeight="1">
      <c r="A137" s="2" t="s">
        <v>240</v>
      </c>
      <c r="B137" s="11"/>
      <c r="C137" s="7"/>
      <c r="D137" s="9"/>
      <c r="E137" s="7"/>
      <c r="F137" s="7"/>
      <c r="G137" s="9"/>
      <c r="H137" s="7"/>
      <c r="I137" s="7"/>
      <c r="J137" s="7"/>
      <c r="K137" s="7"/>
      <c r="L137" s="7"/>
      <c r="M137" s="7"/>
      <c r="Q137" s="2"/>
      <c r="R137" s="73"/>
      <c r="S137" s="73"/>
    </row>
    <row r="138" spans="13:19" ht="12.75">
      <c r="M138" s="83"/>
      <c r="N138" s="85"/>
      <c r="Q138" s="2"/>
      <c r="R138" s="73"/>
      <c r="S138" s="73"/>
    </row>
    <row r="139" spans="13:19" ht="12.75">
      <c r="M139" s="83"/>
      <c r="N139" s="20"/>
      <c r="Q139" s="2"/>
      <c r="R139" s="73"/>
      <c r="S139" s="73"/>
    </row>
    <row r="140" spans="13:19" ht="12.75">
      <c r="M140" s="83"/>
      <c r="Q140" s="2"/>
      <c r="R140" s="73"/>
      <c r="S140" s="73"/>
    </row>
    <row r="141" spans="17:19" ht="12.75">
      <c r="Q141" s="2"/>
      <c r="R141" s="73"/>
      <c r="S141" s="73"/>
    </row>
    <row r="142" spans="17:19" ht="12.75">
      <c r="Q142" s="2"/>
      <c r="R142" s="73"/>
      <c r="S142" s="73"/>
    </row>
    <row r="143" spans="17:19" ht="12.75">
      <c r="Q143" s="2"/>
      <c r="R143" s="73"/>
      <c r="S143" s="73"/>
    </row>
    <row r="144" spans="17:19" ht="12.75">
      <c r="Q144" s="2"/>
      <c r="R144" s="73"/>
      <c r="S144" s="73"/>
    </row>
    <row r="145" spans="17:19" ht="12.75">
      <c r="Q145" s="2"/>
      <c r="R145" s="73"/>
      <c r="S145" s="73"/>
    </row>
    <row r="146" spans="17:19" ht="12.75">
      <c r="Q146" s="2"/>
      <c r="R146" s="73"/>
      <c r="S146" s="73"/>
    </row>
    <row r="147" spans="17:19" ht="12.75">
      <c r="Q147" s="2"/>
      <c r="R147" s="73"/>
      <c r="S147" s="73"/>
    </row>
    <row r="148" spans="17:19" ht="12.75">
      <c r="Q148" s="2"/>
      <c r="R148" s="73"/>
      <c r="S148" s="73"/>
    </row>
    <row r="149" spans="17:19" ht="12.75">
      <c r="Q149" s="2"/>
      <c r="R149" s="73"/>
      <c r="S149" s="73"/>
    </row>
    <row r="150" spans="17:19" ht="12.75">
      <c r="Q150" s="2"/>
      <c r="R150" s="73"/>
      <c r="S150" s="73"/>
    </row>
    <row r="151" spans="17:19" ht="12.75">
      <c r="Q151" s="2"/>
      <c r="R151" s="73"/>
      <c r="S151" s="73"/>
    </row>
    <row r="152" spans="17:19" ht="12.75">
      <c r="Q152" s="2"/>
      <c r="R152" s="73"/>
      <c r="S152" s="73"/>
    </row>
    <row r="153" spans="17:19" ht="12.75">
      <c r="Q153" s="2"/>
      <c r="R153" s="73"/>
      <c r="S153" s="73"/>
    </row>
    <row r="154" spans="17:19" ht="12.75">
      <c r="Q154" s="2"/>
      <c r="R154" s="73"/>
      <c r="S154" s="73"/>
    </row>
    <row r="155" spans="17:19" ht="12.75">
      <c r="Q155" s="2"/>
      <c r="R155" s="73"/>
      <c r="S155" s="73"/>
    </row>
    <row r="156" spans="17:19" ht="12.75">
      <c r="Q156" s="2"/>
      <c r="R156" s="73"/>
      <c r="S156" s="73"/>
    </row>
    <row r="157" spans="17:19" ht="12.75">
      <c r="Q157" s="2"/>
      <c r="R157" s="73"/>
      <c r="S157" s="73"/>
    </row>
    <row r="158" spans="17:19" ht="12.75">
      <c r="Q158" s="2"/>
      <c r="R158" s="73"/>
      <c r="S158" s="73"/>
    </row>
    <row r="159" spans="17:19" ht="12.75">
      <c r="Q159" s="2"/>
      <c r="R159" s="73"/>
      <c r="S159" s="73"/>
    </row>
    <row r="160" spans="17:19" ht="12.75">
      <c r="Q160" s="2"/>
      <c r="R160" s="73"/>
      <c r="S160" s="73"/>
    </row>
    <row r="161" spans="17:19" ht="12.75">
      <c r="Q161" s="2"/>
      <c r="R161" s="73"/>
      <c r="S161" s="73"/>
    </row>
    <row r="162" spans="17:19" ht="12.75">
      <c r="Q162" s="2"/>
      <c r="R162" s="73"/>
      <c r="S162" s="73"/>
    </row>
    <row r="163" spans="17:19" ht="12.75">
      <c r="Q163" s="2"/>
      <c r="R163" s="73"/>
      <c r="S163" s="73"/>
    </row>
    <row r="164" spans="17:19" ht="12.75">
      <c r="Q164" s="2"/>
      <c r="R164" s="73"/>
      <c r="S164" s="73"/>
    </row>
    <row r="165" spans="17:19" ht="12.75">
      <c r="Q165" s="2"/>
      <c r="R165" s="73"/>
      <c r="S165" s="73"/>
    </row>
    <row r="166" spans="17:19" ht="12.75">
      <c r="Q166" s="2"/>
      <c r="R166" s="73"/>
      <c r="S166" s="73"/>
    </row>
    <row r="167" spans="17:19" ht="12.75">
      <c r="Q167" s="2"/>
      <c r="R167" s="73"/>
      <c r="S167" s="73"/>
    </row>
    <row r="168" spans="17:19" ht="12.75">
      <c r="Q168" s="2"/>
      <c r="R168" s="73"/>
      <c r="S168" s="73"/>
    </row>
    <row r="169" spans="17:19" ht="12.75">
      <c r="Q169" s="2"/>
      <c r="R169" s="73"/>
      <c r="S169" s="73"/>
    </row>
    <row r="170" spans="17:19" ht="12.75">
      <c r="Q170" s="2"/>
      <c r="R170" s="73"/>
      <c r="S170" s="73"/>
    </row>
    <row r="171" spans="17:19" ht="12.75">
      <c r="Q171" s="2"/>
      <c r="R171" s="73"/>
      <c r="S171" s="73"/>
    </row>
    <row r="172" spans="17:19" ht="12.75">
      <c r="Q172" s="2"/>
      <c r="R172" s="73"/>
      <c r="S172" s="73"/>
    </row>
    <row r="173" spans="17:19" ht="12.75">
      <c r="Q173" s="2"/>
      <c r="R173" s="73"/>
      <c r="S173" s="73"/>
    </row>
    <row r="174" spans="17:19" ht="12.75">
      <c r="Q174" s="2"/>
      <c r="R174" s="73"/>
      <c r="S174" s="73"/>
    </row>
    <row r="175" spans="17:19" ht="12.75">
      <c r="Q175" s="2"/>
      <c r="R175" s="73"/>
      <c r="S175" s="73"/>
    </row>
    <row r="176" spans="17:19" ht="12.75">
      <c r="Q176" s="2"/>
      <c r="R176" s="73"/>
      <c r="S176" s="73"/>
    </row>
    <row r="177" spans="17:19" ht="12.75">
      <c r="Q177" s="2"/>
      <c r="R177" s="73"/>
      <c r="S177" s="73"/>
    </row>
    <row r="178" spans="17:19" ht="12.75">
      <c r="Q178" s="2"/>
      <c r="R178" s="73"/>
      <c r="S178" s="73"/>
    </row>
    <row r="179" spans="17:19" ht="12.75">
      <c r="Q179" s="2"/>
      <c r="R179" s="73"/>
      <c r="S179" s="73"/>
    </row>
    <row r="180" spans="17:19" ht="12.75">
      <c r="Q180" s="2"/>
      <c r="R180" s="73"/>
      <c r="S180" s="73"/>
    </row>
    <row r="181" spans="17:19" ht="12.75">
      <c r="Q181" s="2"/>
      <c r="R181" s="73"/>
      <c r="S181" s="73"/>
    </row>
    <row r="182" spans="17:19" ht="12.75">
      <c r="Q182" s="2"/>
      <c r="R182" s="73"/>
      <c r="S182" s="73"/>
    </row>
    <row r="183" spans="17:19" ht="12.75">
      <c r="Q183" s="2"/>
      <c r="R183" s="73"/>
      <c r="S183" s="73"/>
    </row>
    <row r="184" spans="17:19" ht="12.75">
      <c r="Q184" s="2"/>
      <c r="R184" s="73"/>
      <c r="S184" s="73"/>
    </row>
    <row r="185" spans="17:19" ht="12.75">
      <c r="Q185" s="2"/>
      <c r="R185" s="73"/>
      <c r="S185" s="73"/>
    </row>
    <row r="186" spans="17:19" ht="12.75">
      <c r="Q186" s="2"/>
      <c r="R186" s="73"/>
      <c r="S186" s="73"/>
    </row>
    <row r="187" ht="12.75">
      <c r="Q187" s="2"/>
    </row>
    <row r="188" ht="12.75">
      <c r="Q188" s="2"/>
    </row>
    <row r="189" ht="12.75">
      <c r="Q189" s="2"/>
    </row>
    <row r="190" ht="12.75">
      <c r="Q190" s="2"/>
    </row>
    <row r="191" ht="12.75">
      <c r="Q191" s="2"/>
    </row>
    <row r="192" ht="12.75">
      <c r="Q192" s="2"/>
    </row>
    <row r="193" ht="12.75">
      <c r="Q193" s="2"/>
    </row>
    <row r="194" ht="12.75">
      <c r="Q194" s="2"/>
    </row>
    <row r="195" ht="12.75">
      <c r="Q195" s="2"/>
    </row>
    <row r="196" ht="12.75">
      <c r="Q196" s="2"/>
    </row>
    <row r="197" ht="12.75">
      <c r="Q197" s="2"/>
    </row>
    <row r="198" ht="12.75">
      <c r="Q198" s="2"/>
    </row>
    <row r="199" ht="12.75">
      <c r="Q199" s="2"/>
    </row>
    <row r="200" ht="12.75">
      <c r="Q200" s="2"/>
    </row>
    <row r="201" ht="12.75">
      <c r="Q201" s="2"/>
    </row>
    <row r="202" ht="12.75">
      <c r="Q202" s="2"/>
    </row>
    <row r="203" ht="12.75">
      <c r="Q203" s="2"/>
    </row>
    <row r="204" ht="12.75">
      <c r="Q204" s="2"/>
    </row>
    <row r="205" ht="12.75">
      <c r="Q205" s="2"/>
    </row>
    <row r="206" ht="12.75">
      <c r="Q206" s="2"/>
    </row>
    <row r="207" ht="12.75">
      <c r="Q207" s="2"/>
    </row>
    <row r="208" ht="12.75">
      <c r="Q208" s="2"/>
    </row>
    <row r="209" ht="12.75">
      <c r="Q209" s="2"/>
    </row>
    <row r="210" ht="12.75">
      <c r="Q210" s="2"/>
    </row>
    <row r="211" ht="12.75">
      <c r="Q211" s="2"/>
    </row>
    <row r="212" ht="12.75">
      <c r="Q212" s="2"/>
    </row>
    <row r="213" ht="12.75">
      <c r="Q213" s="2"/>
    </row>
    <row r="214" ht="12.75">
      <c r="Q214" s="2"/>
    </row>
    <row r="215" ht="12.75">
      <c r="Q215" s="2"/>
    </row>
    <row r="216" ht="12.75">
      <c r="Q216" s="2"/>
    </row>
    <row r="217" ht="12.75">
      <c r="Q217" s="2"/>
    </row>
    <row r="218" ht="12.75">
      <c r="Q218" s="2"/>
    </row>
    <row r="219" ht="12.75">
      <c r="Q219" s="2"/>
    </row>
    <row r="220" ht="12.75">
      <c r="Q220" s="2"/>
    </row>
    <row r="221" ht="12.75">
      <c r="Q221" s="2"/>
    </row>
    <row r="222" ht="12.75">
      <c r="Q222" s="2"/>
    </row>
    <row r="223" ht="12.75">
      <c r="Q223" s="2"/>
    </row>
    <row r="224" ht="12.75">
      <c r="Q224" s="2"/>
    </row>
    <row r="225" ht="12.75">
      <c r="Q225" s="2"/>
    </row>
    <row r="226" ht="12.75">
      <c r="Q226" s="2"/>
    </row>
    <row r="227" ht="12.75">
      <c r="Q227" s="2"/>
    </row>
    <row r="228" ht="12.75">
      <c r="Q228" s="2"/>
    </row>
    <row r="229" ht="12.75">
      <c r="Q229" s="2"/>
    </row>
    <row r="230" ht="12.75">
      <c r="Q230" s="2"/>
    </row>
    <row r="231" ht="12.75">
      <c r="Q231" s="2"/>
    </row>
    <row r="232" ht="12.75">
      <c r="Q232" s="2"/>
    </row>
    <row r="233" ht="12.75">
      <c r="Q233" s="2"/>
    </row>
    <row r="234" ht="12.75">
      <c r="Q234" s="2"/>
    </row>
    <row r="235" ht="12.75">
      <c r="Q235" s="2"/>
    </row>
    <row r="236" ht="12.75">
      <c r="Q236" s="2"/>
    </row>
    <row r="237" ht="12.75">
      <c r="Q237" s="2"/>
    </row>
    <row r="238" ht="12.75">
      <c r="Q238" s="2"/>
    </row>
    <row r="239" ht="12.75">
      <c r="Q239" s="2"/>
    </row>
    <row r="240" ht="12.75">
      <c r="Q240" s="2"/>
    </row>
    <row r="241" ht="12.75">
      <c r="Q241" s="2"/>
    </row>
    <row r="242" ht="12.75">
      <c r="Q242" s="2"/>
    </row>
    <row r="243" ht="12.75">
      <c r="Q243" s="2"/>
    </row>
    <row r="244" ht="12.75">
      <c r="Q244" s="2"/>
    </row>
    <row r="245" ht="12.75">
      <c r="Q245" s="2"/>
    </row>
    <row r="246" ht="12.75">
      <c r="Q246" s="2"/>
    </row>
    <row r="247" ht="12.75">
      <c r="Q247" s="2"/>
    </row>
    <row r="248" ht="12.75">
      <c r="Q248" s="2"/>
    </row>
    <row r="249" ht="12.75">
      <c r="Q249" s="2"/>
    </row>
    <row r="250" ht="12.75">
      <c r="Q250" s="2"/>
    </row>
    <row r="251" ht="12.75">
      <c r="Q251" s="2"/>
    </row>
    <row r="252" ht="12.75">
      <c r="Q252" s="2"/>
    </row>
    <row r="253" ht="12.75">
      <c r="Q253" s="2"/>
    </row>
  </sheetData>
  <mergeCells count="162">
    <mergeCell ref="A1:Q1"/>
    <mergeCell ref="A2:O2"/>
    <mergeCell ref="A3:O3"/>
    <mergeCell ref="A4:O4"/>
    <mergeCell ref="A5:O5"/>
    <mergeCell ref="A6:A8"/>
    <mergeCell ref="B6:B8"/>
    <mergeCell ref="C6:E6"/>
    <mergeCell ref="I6:I8"/>
    <mergeCell ref="J6:K6"/>
    <mergeCell ref="L6:Q6"/>
    <mergeCell ref="C7:E7"/>
    <mergeCell ref="J7:K8"/>
    <mergeCell ref="L7:M7"/>
    <mergeCell ref="R6:W6"/>
    <mergeCell ref="X6:Z6"/>
    <mergeCell ref="AA6:AC6"/>
    <mergeCell ref="AD6:AD8"/>
    <mergeCell ref="T7:T8"/>
    <mergeCell ref="U7:U8"/>
    <mergeCell ref="V7:W7"/>
    <mergeCell ref="X7:X8"/>
    <mergeCell ref="Y7:Y8"/>
    <mergeCell ref="Z7:Z8"/>
    <mergeCell ref="AA7:AA8"/>
    <mergeCell ref="AB7:AB8"/>
    <mergeCell ref="AC7:AC8"/>
    <mergeCell ref="J9:K9"/>
    <mergeCell ref="N7:N8"/>
    <mergeCell ref="O7:O8"/>
    <mergeCell ref="P7:Q7"/>
    <mergeCell ref="R7:S7"/>
    <mergeCell ref="J10:K10"/>
    <mergeCell ref="J11:K11"/>
    <mergeCell ref="J12:K12"/>
    <mergeCell ref="J13:K13"/>
    <mergeCell ref="J14:K14"/>
    <mergeCell ref="J15:K15"/>
    <mergeCell ref="J16:K16"/>
    <mergeCell ref="J17:K17"/>
    <mergeCell ref="J18:K18"/>
    <mergeCell ref="J19:K19"/>
    <mergeCell ref="J20:K20"/>
    <mergeCell ref="J21:K21"/>
    <mergeCell ref="J22:K22"/>
    <mergeCell ref="J23:K23"/>
    <mergeCell ref="J24:K24"/>
    <mergeCell ref="J25:K25"/>
    <mergeCell ref="J26:K26"/>
    <mergeCell ref="J27:K27"/>
    <mergeCell ref="J28:K28"/>
    <mergeCell ref="J29:K29"/>
    <mergeCell ref="J30:K30"/>
    <mergeCell ref="J31:K31"/>
    <mergeCell ref="J32:K32"/>
    <mergeCell ref="J33:K33"/>
    <mergeCell ref="J34:K34"/>
    <mergeCell ref="J35:K35"/>
    <mergeCell ref="J36:K36"/>
    <mergeCell ref="J37:K37"/>
    <mergeCell ref="J38:K38"/>
    <mergeCell ref="J39:K39"/>
    <mergeCell ref="J40:K40"/>
    <mergeCell ref="J41:K41"/>
    <mergeCell ref="J42:K42"/>
    <mergeCell ref="J43:K43"/>
    <mergeCell ref="J44:K44"/>
    <mergeCell ref="J45:K45"/>
    <mergeCell ref="J46:K46"/>
    <mergeCell ref="J47:K47"/>
    <mergeCell ref="J48:K48"/>
    <mergeCell ref="J49:K49"/>
    <mergeCell ref="J50:K50"/>
    <mergeCell ref="J51:K51"/>
    <mergeCell ref="J52:K52"/>
    <mergeCell ref="J53:K53"/>
    <mergeCell ref="J54:K54"/>
    <mergeCell ref="J55:K55"/>
    <mergeCell ref="J56:K56"/>
    <mergeCell ref="J57:K57"/>
    <mergeCell ref="J58:K58"/>
    <mergeCell ref="J59:K59"/>
    <mergeCell ref="J60:K60"/>
    <mergeCell ref="J61:K61"/>
    <mergeCell ref="J62:K62"/>
    <mergeCell ref="J63:K63"/>
    <mergeCell ref="J64:K64"/>
    <mergeCell ref="J65:K65"/>
    <mergeCell ref="J66:K66"/>
    <mergeCell ref="J67:K67"/>
    <mergeCell ref="J68:K68"/>
    <mergeCell ref="J69:K69"/>
    <mergeCell ref="J70:K70"/>
    <mergeCell ref="J71:K71"/>
    <mergeCell ref="J72:K72"/>
    <mergeCell ref="J73:K73"/>
    <mergeCell ref="J74:K74"/>
    <mergeCell ref="J75:K75"/>
    <mergeCell ref="J76:K76"/>
    <mergeCell ref="J77:K77"/>
    <mergeCell ref="J78:K78"/>
    <mergeCell ref="J79:K79"/>
    <mergeCell ref="J80:K80"/>
    <mergeCell ref="J81:K81"/>
    <mergeCell ref="J82:K82"/>
    <mergeCell ref="J83:K83"/>
    <mergeCell ref="J84:K84"/>
    <mergeCell ref="J85:K85"/>
    <mergeCell ref="J86:K86"/>
    <mergeCell ref="J87:K87"/>
    <mergeCell ref="J88:K88"/>
    <mergeCell ref="J89:K89"/>
    <mergeCell ref="J90:K90"/>
    <mergeCell ref="J91:K91"/>
    <mergeCell ref="J92:K92"/>
    <mergeCell ref="J93:K93"/>
    <mergeCell ref="J94:K94"/>
    <mergeCell ref="J95:K95"/>
    <mergeCell ref="J96:K96"/>
    <mergeCell ref="J97:K97"/>
    <mergeCell ref="J98:K98"/>
    <mergeCell ref="J99:K99"/>
    <mergeCell ref="J100:K100"/>
    <mergeCell ref="J101:K101"/>
    <mergeCell ref="J102:K102"/>
    <mergeCell ref="J103:K103"/>
    <mergeCell ref="J104:K104"/>
    <mergeCell ref="J105:K105"/>
    <mergeCell ref="J106:K106"/>
    <mergeCell ref="J107:K107"/>
    <mergeCell ref="J108:K108"/>
    <mergeCell ref="J109:K109"/>
    <mergeCell ref="J110:K110"/>
    <mergeCell ref="J111:K111"/>
    <mergeCell ref="J112:K112"/>
    <mergeCell ref="J113:K113"/>
    <mergeCell ref="J114:K114"/>
    <mergeCell ref="J115:K115"/>
    <mergeCell ref="J116:K116"/>
    <mergeCell ref="J117:K117"/>
    <mergeCell ref="J125:K125"/>
    <mergeCell ref="J118:K118"/>
    <mergeCell ref="J119:K119"/>
    <mergeCell ref="J120:K120"/>
    <mergeCell ref="J121:K121"/>
    <mergeCell ref="A135:B135"/>
    <mergeCell ref="E135:M135"/>
    <mergeCell ref="E136:M136"/>
    <mergeCell ref="J130:K130"/>
    <mergeCell ref="J131:K131"/>
    <mergeCell ref="J132:K132"/>
    <mergeCell ref="J133:K133"/>
    <mergeCell ref="F6:H6"/>
    <mergeCell ref="F7:H7"/>
    <mergeCell ref="J134:K134"/>
    <mergeCell ref="J126:K126"/>
    <mergeCell ref="J127:K127"/>
    <mergeCell ref="J128:K128"/>
    <mergeCell ref="J129:K129"/>
    <mergeCell ref="J122:K122"/>
    <mergeCell ref="J123:K123"/>
    <mergeCell ref="J124:K124"/>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IRINAM</cp:lastModifiedBy>
  <cp:lastPrinted>2017-06-05T08:09:07Z</cp:lastPrinted>
  <dcterms:created xsi:type="dcterms:W3CDTF">2007-10-10T06:16:17Z</dcterms:created>
  <dcterms:modified xsi:type="dcterms:W3CDTF">2017-08-01T15:21:19Z</dcterms:modified>
  <cp:category/>
  <cp:version/>
  <cp:contentType/>
  <cp:contentStatus/>
</cp:coreProperties>
</file>